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4\"/>
    </mc:Choice>
  </mc:AlternateContent>
  <xr:revisionPtr revIDLastSave="0" documentId="13_ncr:1_{63D4B4CD-3B89-47CB-B219-B64750D7D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r:id="rId4"/>
    <sheet name="اوراق" sheetId="5" r:id="rId5"/>
    <sheet name="تعدیل قیمت" sheetId="6" r:id="rId6"/>
    <sheet name="سپرده بانکی" sheetId="24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 (3)" sheetId="2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اوراق!$A$1:$AM$33</definedName>
    <definedName name="_xlnm.Print_Area" localSheetId="2">'اوراق مشتقه'!$A$1:$AX$22</definedName>
    <definedName name="_xlnm.Print_Area" localSheetId="5">'تعدیل قیمت'!$A$1:$N$12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بانکی'!$A$1:$K$28</definedName>
    <definedName name="_xlnm.Print_Area" localSheetId="10">'درآمد سرمایه گذاری در اوراق به'!$A$1:$S$38</definedName>
    <definedName name="_xlnm.Print_Area" localSheetId="8">'درآمد سرمایه گذاری در سهام'!$A$1:$W$24</definedName>
    <definedName name="_xlnm.Print_Area" localSheetId="9">'درآمد سرمایه گذاری در صندوق'!$A$1:$X$31</definedName>
    <definedName name="_xlnm.Print_Area" localSheetId="14">'درآمد سود سهام'!$A$1:$T$15</definedName>
    <definedName name="_xlnm.Print_Area" localSheetId="15">'درآمد سود صندوق'!$A$1:$L$7</definedName>
    <definedName name="_xlnm.Print_Area" localSheetId="20">'درآمد ناشی از تغییر قیمت اوراق'!$A$1:$S$55</definedName>
    <definedName name="_xlnm.Print_Area" localSheetId="18">'درآمد ناشی از فروش'!$A$1:$S$43</definedName>
    <definedName name="_xlnm.Print_Area" localSheetId="13">'سایر درآمدها'!$A$1:$G$11</definedName>
    <definedName name="_xlnm.Print_Area" localSheetId="6">'سپرده بانکی'!$A$1:$M$30</definedName>
    <definedName name="_xlnm.Print_Area" localSheetId="16">'سود اوراق بهادار'!$A$1:$U$30</definedName>
    <definedName name="_xlnm.Print_Area" localSheetId="17">'سود سپرده بانکی (3)'!$A$1:$N$28</definedName>
    <definedName name="_xlnm.Print_Area" localSheetId="1">سهام!$A$1:$AC$17</definedName>
    <definedName name="_xlnm.Print_Area" localSheetId="0">'صورت وضعیت'!$A$1:$C$6</definedName>
    <definedName name="_xlnm.Print_Area" localSheetId="11">'مبالغ تخصیصی اوراق'!$A$1:$R$26</definedName>
    <definedName name="_xlnm.Print_Area" localSheetId="3">'واحدهای صندوق'!$A$1:$AB$25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J26" i="2" s="1"/>
  <c r="H17" i="2"/>
  <c r="J17" i="2"/>
  <c r="R17" i="2"/>
  <c r="X17" i="2"/>
  <c r="Z17" i="2"/>
  <c r="Z27" i="2" s="1"/>
  <c r="AB17" i="2"/>
  <c r="AB10" i="2"/>
  <c r="AB11" i="2"/>
  <c r="AB12" i="2"/>
  <c r="AB13" i="2"/>
  <c r="AB14" i="2"/>
  <c r="AB15" i="2"/>
  <c r="AB16" i="2"/>
  <c r="AB9" i="2"/>
  <c r="AE10" i="2"/>
  <c r="AE11" i="2"/>
  <c r="AE12" i="2"/>
  <c r="AE13" i="2"/>
  <c r="AE14" i="2"/>
  <c r="AE15" i="2"/>
  <c r="AE16" i="2"/>
  <c r="AE9" i="2"/>
  <c r="Z26" i="2"/>
  <c r="AA25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9" i="4"/>
  <c r="Y30" i="4"/>
  <c r="AL33" i="5"/>
  <c r="AJ33" i="5"/>
  <c r="AJ41" i="5" s="1"/>
  <c r="AH33" i="5"/>
  <c r="AB33" i="5"/>
  <c r="X33" i="5"/>
  <c r="T33" i="5"/>
  <c r="R33" i="5"/>
  <c r="Y25" i="4"/>
  <c r="W25" i="4"/>
  <c r="Q25" i="4"/>
  <c r="M25" i="4"/>
  <c r="I25" i="4"/>
  <c r="I30" i="4" s="1"/>
  <c r="I29" i="4"/>
  <c r="T41" i="5"/>
  <c r="T40" i="5"/>
  <c r="AJ40" i="5"/>
  <c r="W24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9" i="9"/>
  <c r="W31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9" i="10"/>
  <c r="L3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10" i="10"/>
  <c r="L11" i="10"/>
  <c r="L9" i="10"/>
  <c r="J13" i="8"/>
  <c r="J9" i="8"/>
  <c r="J10" i="8"/>
  <c r="J11" i="8"/>
  <c r="J12" i="8"/>
  <c r="J8" i="8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10" i="5"/>
  <c r="AL11" i="5"/>
  <c r="AL12" i="5"/>
  <c r="AL13" i="5"/>
  <c r="AL9" i="5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9" i="24"/>
  <c r="L30" i="24" s="1"/>
  <c r="J39" i="24"/>
  <c r="K12" i="6"/>
  <c r="F12" i="8"/>
  <c r="F13" i="8"/>
  <c r="H9" i="8" s="1"/>
  <c r="F11" i="8"/>
  <c r="F10" i="8"/>
  <c r="J31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9" i="10"/>
  <c r="F9" i="8"/>
  <c r="F8" i="8"/>
  <c r="D24" i="9"/>
  <c r="D27" i="9" s="1"/>
  <c r="F24" i="9"/>
  <c r="H24" i="9"/>
  <c r="H27" i="9" s="1"/>
  <c r="J24" i="9"/>
  <c r="N24" i="9"/>
  <c r="Q24" i="9"/>
  <c r="S24" i="9"/>
  <c r="S27" i="9" s="1"/>
  <c r="U24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9" i="9"/>
  <c r="S26" i="9"/>
  <c r="Q27" i="9"/>
  <c r="Q26" i="9"/>
  <c r="N27" i="9"/>
  <c r="N26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9" i="9"/>
  <c r="F26" i="9"/>
  <c r="H26" i="9"/>
  <c r="D26" i="9"/>
  <c r="U31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9" i="10"/>
  <c r="S34" i="10"/>
  <c r="S35" i="10"/>
  <c r="Q35" i="10"/>
  <c r="Q34" i="10"/>
  <c r="F34" i="10"/>
  <c r="F35" i="10" s="1"/>
  <c r="H35" i="10"/>
  <c r="H34" i="10"/>
  <c r="D38" i="11"/>
  <c r="F38" i="11"/>
  <c r="H38" i="11"/>
  <c r="J38" i="11"/>
  <c r="L38" i="11"/>
  <c r="N38" i="11"/>
  <c r="P38" i="11"/>
  <c r="P41" i="11" s="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 s="1"/>
  <c r="R9" i="11"/>
  <c r="P40" i="11"/>
  <c r="N40" i="11"/>
  <c r="L41" i="11"/>
  <c r="L40" i="11"/>
  <c r="D41" i="11"/>
  <c r="D40" i="11"/>
  <c r="H41" i="11"/>
  <c r="H40" i="11"/>
  <c r="F40" i="11"/>
  <c r="Q31" i="10"/>
  <c r="F31" i="10"/>
  <c r="S8" i="15"/>
  <c r="M8" i="15"/>
  <c r="M15" i="15"/>
  <c r="K15" i="15"/>
  <c r="I15" i="15"/>
  <c r="S15" i="15"/>
  <c r="Q15" i="15"/>
  <c r="O15" i="15"/>
  <c r="S9" i="15"/>
  <c r="S10" i="15"/>
  <c r="S11" i="15"/>
  <c r="S12" i="15"/>
  <c r="S13" i="15"/>
  <c r="S14" i="15"/>
  <c r="V9" i="15"/>
  <c r="V10" i="15"/>
  <c r="V11" i="15"/>
  <c r="V12" i="15"/>
  <c r="V13" i="15"/>
  <c r="V14" i="15"/>
  <c r="V8" i="15"/>
  <c r="M9" i="15"/>
  <c r="M10" i="15"/>
  <c r="M11" i="15"/>
  <c r="M12" i="15"/>
  <c r="M13" i="15"/>
  <c r="M14" i="15"/>
  <c r="T35" i="17"/>
  <c r="T34" i="17"/>
  <c r="J35" i="17"/>
  <c r="J34" i="17"/>
  <c r="J30" i="17"/>
  <c r="E31" i="28"/>
  <c r="C28" i="28"/>
  <c r="E28" i="28"/>
  <c r="G28" i="28"/>
  <c r="I28" i="28"/>
  <c r="I33" i="28" s="1"/>
  <c r="K28" i="28"/>
  <c r="M2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8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9" i="28"/>
  <c r="K33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9" i="28"/>
  <c r="D33" i="28"/>
  <c r="F33" i="28"/>
  <c r="H33" i="28"/>
  <c r="J33" i="28"/>
  <c r="L33" i="28"/>
  <c r="N33" i="28"/>
  <c r="C33" i="28"/>
  <c r="Y31" i="4" l="1"/>
  <c r="H8" i="8"/>
  <c r="H12" i="8"/>
  <c r="H11" i="8"/>
  <c r="H10" i="8"/>
  <c r="F27" i="9"/>
  <c r="F41" i="11"/>
  <c r="N41" i="11"/>
  <c r="E33" i="28"/>
  <c r="M33" i="28"/>
  <c r="G33" i="28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T37" i="19"/>
  <c r="T38" i="19"/>
  <c r="T39" i="19"/>
  <c r="T40" i="19"/>
  <c r="T41" i="19"/>
  <c r="T42" i="19"/>
  <c r="T8" i="19"/>
  <c r="I50" i="19"/>
  <c r="I49" i="19"/>
  <c r="Q51" i="19"/>
  <c r="M43" i="19"/>
  <c r="O43" i="19"/>
  <c r="Q43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8" i="19"/>
  <c r="Q50" i="19"/>
  <c r="Q60" i="21"/>
  <c r="Q55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8" i="21"/>
  <c r="I60" i="21"/>
  <c r="E55" i="21"/>
  <c r="G55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8" i="21"/>
  <c r="I55" i="21" s="1"/>
  <c r="H13" i="8" l="1"/>
  <c r="D30" i="24"/>
  <c r="D36" i="24" s="1"/>
  <c r="F30" i="24"/>
  <c r="F36" i="24" s="1"/>
  <c r="H30" i="24"/>
  <c r="J30" i="24"/>
  <c r="J36" i="24" s="1"/>
  <c r="E36" i="24"/>
  <c r="G36" i="24"/>
  <c r="H36" i="24"/>
  <c r="I36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9" i="24"/>
</calcChain>
</file>

<file path=xl/sharedStrings.xml><?xml version="1.0" encoding="utf-8"?>
<sst xmlns="http://schemas.openxmlformats.org/spreadsheetml/2006/main" count="863" uniqueCount="313">
  <si>
    <t>صندوق سرمایه‌گذاری قابل معامله سپهر سودمند سینا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</si>
  <si>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</si>
  <si>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</si>
  <si>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</si>
  <si>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</si>
  <si>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</si>
  <si>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</si>
  <si>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</si>
  <si>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</si>
  <si>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</si>
  <si>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</si>
  <si>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</si>
  <si>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</si>
  <si>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</si>
  <si>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</si>
  <si>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</si>
  <si>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</si>
  <si>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</si>
  <si>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</si>
  <si>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</si>
  <si>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پالایش نفت بندرعباس</t>
  </si>
  <si>
    <t>پاکدیس</t>
  </si>
  <si>
    <t>ح . س. توسعه گوهران امید</t>
  </si>
  <si>
    <t>سرمایه گذاری توسعه گوهران امید</t>
  </si>
  <si>
    <t>سرمایه‌گذاری‌صندوق‌بازنشستگی‌</t>
  </si>
  <si>
    <t>فولاد مبارکه اصفهان</t>
  </si>
  <si>
    <t>ملی‌ صنایع‌ مس‌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</si>
  <si>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</si>
  <si>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</si>
  <si>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</si>
  <si>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</si>
  <si>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</si>
  <si>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</si>
  <si>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</si>
  <si>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</si>
  <si>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</si>
  <si>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</si>
  <si>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</si>
  <si>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</si>
  <si>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</si>
  <si>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</si>
  <si>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</si>
  <si>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</si>
  <si>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</si>
  <si>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</si>
  <si>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</si>
  <si>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</si>
  <si>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</si>
  <si>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سینا</t>
  </si>
  <si>
    <t>صندوق اهرمی موج-واحدهای عادی</t>
  </si>
  <si>
    <t>صندوق پالایشی یکم-سهام</t>
  </si>
  <si>
    <t>صندوق س اهرمی نارنج - واحدهای عادی صندوق</t>
  </si>
  <si>
    <t>صندوق س ثروت پویا-بخشی</t>
  </si>
  <si>
    <t>صندوق س سهامی بیدار-واحدهای عادی</t>
  </si>
  <si>
    <t>صندوق س. اهرمی کاریزما-واحد عادی</t>
  </si>
  <si>
    <t>صندوق س. بخشی کیان-ب</t>
  </si>
  <si>
    <t>صندوق س. طلای سرخ نوویرا</t>
  </si>
  <si>
    <t>صندوق سرمایه گذاری بخشی صنایع آبان</t>
  </si>
  <si>
    <t>صندوق سهامی حفظ ارزش دماوند</t>
  </si>
  <si>
    <t>صندوق صبا</t>
  </si>
  <si>
    <t>صندوق طلای عیار مفید</t>
  </si>
  <si>
    <t>طلوع بامداد مهرگان</t>
  </si>
  <si>
    <t>صندوق س.پشتوانه طلای رز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</si>
  <si>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</si>
  <si>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</si>
  <si>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</si>
  <si>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</si>
  <si>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</si>
  <si>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</si>
  <si>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</si>
  <si>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</si>
  <si>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</si>
  <si>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</si>
  <si>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</si>
  <si>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</si>
  <si>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</si>
  <si>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</si>
  <si>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</si>
  <si>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</si>
  <si>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خزانه-م3بودجه01-040520</t>
  </si>
  <si>
    <t>1401/05/18</t>
  </si>
  <si>
    <t>1404/05/20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</si>
  <si>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</si>
  <si>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</si>
  <si>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</si>
  <si>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</si>
  <si>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</si>
  <si>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1404/09/17</t>
  </si>
  <si>
    <t>اسنادخزانه-م7بودجه01-040714</t>
  </si>
  <si>
    <t>1401/12/10</t>
  </si>
  <si>
    <t>1404/07/14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</si>
  <si>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</si>
  <si>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</si>
  <si>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</si>
  <si>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</si>
  <si>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</si>
  <si>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1404/12/25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</si>
  <si>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</si>
  <si>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</si>
  <si>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</si>
  <si>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</si>
  <si>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</si>
  <si>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</si>
  <si>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</si>
  <si>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</si>
  <si>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</si>
  <si>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</si>
  <si>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</si>
  <si>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</si>
  <si>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</si>
  <si>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</si>
  <si>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</si>
  <si>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دولت127-ش.خ040623</t>
  </si>
  <si>
    <t>1401/12/23</t>
  </si>
  <si>
    <t>1404/06/23</t>
  </si>
  <si>
    <t>مرابحه عام دولت143-ش.خ041009</t>
  </si>
  <si>
    <t>1402/08/09</t>
  </si>
  <si>
    <t>1404/10/09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</si>
  <si>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</si>
  <si>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</si>
  <si>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</si>
  <si>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</si>
  <si>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</si>
  <si>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</si>
  <si>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</si>
  <si>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</si>
  <si>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</si>
  <si>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دولت203-ش.خ050807</t>
  </si>
  <si>
    <t>1403/12/07</t>
  </si>
  <si>
    <t>1405/08/07</t>
  </si>
  <si>
    <t>مرابحه عام دولت207-ش.خ060614</t>
  </si>
  <si>
    <t>1403/12/14</t>
  </si>
  <si>
    <t>1406/06/14</t>
  </si>
  <si>
    <t>مرابحه عام دولت211-ش.خ050528</t>
  </si>
  <si>
    <t>1403/12/28</t>
  </si>
  <si>
    <t>1405/05/28</t>
  </si>
  <si>
    <t>مرابحه عام دولت221-ش.خ060830</t>
  </si>
  <si>
    <t>1406/08/30</t>
  </si>
  <si>
    <t>مرابحه عطرین نخ قم 070517</t>
  </si>
  <si>
    <t>1403/05/20</t>
  </si>
  <si>
    <t>1407/05/17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</si>
  <si>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</si>
  <si>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</si>
  <si>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</si>
  <si>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</si>
  <si>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</si>
  <si>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</si>
  <si>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</si>
  <si>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</si>
  <si>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</si>
  <si>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</si>
  <si>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</si>
  <si>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</si>
  <si>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</si>
  <si>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-10.00%</t>
  </si>
  <si>
    <t>-5.05%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</si>
  <si>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</si>
  <si>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</si>
  <si>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</si>
  <si>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</si>
  <si>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</si>
  <si>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</si>
  <si>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</si>
  <si>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</si>
  <si>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</si>
  <si>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</si>
  <si>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</si>
  <si>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</si>
  <si>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</si>
  <si>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</si>
  <si>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</si>
  <si>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</si>
  <si>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</si>
  <si>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</si>
  <si>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</si>
  <si>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</si>
  <si>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</si>
  <si>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</si>
  <si>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</si>
  <si>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</si>
  <si>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</si>
  <si>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</si>
  <si>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</si>
  <si>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</si>
  <si>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</si>
  <si>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</si>
  <si>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</si>
  <si>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امیرکبیرکاشان</t>
  </si>
  <si>
    <t>بانک‌اقتصادنوین‌</t>
  </si>
  <si>
    <t>بانک ملت</t>
  </si>
  <si>
    <t>بانک صادرات ایران</t>
  </si>
  <si>
    <t>گروه سرمایه گذاری سپهر صادرات</t>
  </si>
  <si>
    <t>س. و خدمات مدیریت صند. ب کشوری</t>
  </si>
  <si>
    <t>گروه توسعه مالی مهرآیندگان</t>
  </si>
  <si>
    <t>-2-2</t>
  </si>
  <si>
    <t>درآمد حاصل از سرمایه­گذاری در واحدهای صندوق</t>
  </si>
  <si>
    <t>درآمد سود صندوق</t>
  </si>
  <si>
    <t>صندوق س.بخشی پتروشیمی دماوند-ب</t>
  </si>
  <si>
    <t>صندوق س. شاخصی کیان-س</t>
  </si>
  <si>
    <t>صندوق س بهین خودرو-بخشی</t>
  </si>
  <si>
    <t>صندوق س صنایع مفید3- بخشی</t>
  </si>
  <si>
    <t>صندوق س.بخشی صنایع پاداش-ب</t>
  </si>
  <si>
    <t>صندوق س صنایع دایا3-بخشی</t>
  </si>
  <si>
    <t>افق روشن بانک خاورمیانه صندوق</t>
  </si>
  <si>
    <t>صندوق مشترک سینا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</si>
  <si>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</si>
  <si>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</si>
  <si>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</si>
  <si>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</si>
  <si>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</si>
  <si>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صیدک404-3ماهه18%</t>
  </si>
  <si>
    <t>اسناد خزانه-م1بودجه01-040326</t>
  </si>
  <si>
    <t>مرابحه عام دولت112-ش.خ 040408</t>
  </si>
  <si>
    <t>مرابحه عام دولت120-ش.خ040417</t>
  </si>
  <si>
    <t>مرابحه عام دولت131-ش.خ040410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</si>
  <si>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</si>
  <si>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</si>
  <si>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</si>
  <si>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</si>
  <si>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</si>
  <si>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</si>
  <si>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</si>
  <si>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</si>
  <si>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</si>
  <si>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</si>
  <si>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</si>
  <si>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</si>
  <si>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</si>
  <si>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</si>
  <si>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</si>
  <si>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</si>
  <si>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</si>
  <si>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</si>
  <si>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</si>
  <si>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</si>
  <si>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</si>
  <si>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</si>
  <si>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</si>
  <si>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</si>
  <si>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</si>
  <si>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</si>
  <si>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</si>
  <si>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</si>
  <si>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</si>
  <si>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</si>
  <si>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</si>
  <si>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</si>
  <si>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</si>
  <si>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</si>
  <si>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</si>
  <si>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</si>
  <si>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</si>
  <si>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</si>
  <si>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</si>
  <si>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1404/04/28</t>
  </si>
  <si>
    <t>1404/05/12</t>
  </si>
  <si>
    <t>1404/05/08</t>
  </si>
  <si>
    <t>1404/03/11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</si>
  <si>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</si>
  <si>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</si>
  <si>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</si>
  <si>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</si>
  <si>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</si>
  <si>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</si>
  <si>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</si>
  <si>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</si>
  <si>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</si>
  <si>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</si>
  <si>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1404/04/01</t>
  </si>
  <si>
    <t>1404/04/10</t>
  </si>
  <si>
    <t>1404/04/17</t>
  </si>
  <si>
    <t>1404/04/08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</si>
  <si>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</si>
  <si>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</si>
  <si>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</si>
  <si>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</si>
  <si>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</si>
  <si>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</si>
  <si>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</si>
  <si>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</si>
  <si>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</si>
  <si>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</si>
  <si>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</si>
  <si>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</si>
  <si>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</si>
  <si>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</si>
  <si>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</si>
  <si>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</si>
  <si>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</si>
  <si>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انعقاد قرارداد</t>
  </si>
  <si>
    <t>سپرده بلند مدت بانک تجارت</t>
  </si>
  <si>
    <t>سپرده بلند مدت بانک دی</t>
  </si>
  <si>
    <t>سپرده بلند مدت بانک سامان</t>
  </si>
  <si>
    <t>سپرده بلند مدت بانک صادرات</t>
  </si>
  <si>
    <t>سپرده بلند مدت بانک گردشگری</t>
  </si>
  <si>
    <t>سپرده بلند مدت بانک ملت</t>
  </si>
  <si>
    <t>سپرده بلند مدت موسسه اعتباری ملل</t>
  </si>
  <si>
    <t>سپرده کوتاه مدت بانک خاورمیانه</t>
  </si>
  <si>
    <t>سپرده کوتاه مدت بانک دی</t>
  </si>
  <si>
    <t>سپرده کوتاه مدت بانک سامان</t>
  </si>
  <si>
    <t>سپرده کوتاه مدت بانک سینا</t>
  </si>
  <si>
    <t>سپرده کوتاه مدت بانک پاسارگاد</t>
  </si>
  <si>
    <t>سپرده کوتاه مدت بانک تجارت</t>
  </si>
  <si>
    <t>سپرده کوتاه مدت بانک گردشگری</t>
  </si>
  <si>
    <t>سپرده کوتاه مدت موسسه اعتباری ملل</t>
  </si>
  <si>
    <t>سپرده کوتاه مدت بانک شهر</t>
  </si>
  <si>
    <t>سپرده کوتاه مدت بانک صادرات</t>
  </si>
  <si>
    <t>سپرده کوتاه مدت بانک ملت</t>
  </si>
  <si>
    <t>سپرده کوتاه مدت بانک گردشگری سعادت</t>
  </si>
  <si>
    <t>حساب جاری بانک سامان</t>
  </si>
  <si>
    <t>حساب جاری بانک سینا</t>
  </si>
  <si>
    <t>سپرده بلند مدت بانک پاسارگاد</t>
  </si>
  <si>
    <t>سپرده بلند مدت بانک خاورمیانه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</si>
</sst>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Border="1" applyAlignment="1">
      <alignment horizontal="left"/>
    </xf>
    <xf numFmtId="3" fontId="5" fillId="0" borderId="0" xfId="0" applyNumberFormat="1" applyFont="1" applyAlignment="1">
      <alignment vertical="top"/>
    </xf>
    <xf numFmtId="3" fontId="5" fillId="0" borderId="2" xfId="0" applyNumberFormat="1" applyFont="1" applyBorder="1" applyAlignment="1">
      <alignment vertical="top"/>
    </xf>
    <xf numFmtId="3" fontId="7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3" fontId="5" fillId="0" borderId="5" xfId="0" applyNumberFormat="1" applyFont="1" applyBorder="1" applyAlignment="1">
      <alignment vertical="top"/>
    </xf>
    <xf numFmtId="3" fontId="5" fillId="0" borderId="4" xfId="0" applyNumberFormat="1" applyFont="1" applyBorder="1" applyAlignment="1">
      <alignment vertical="top"/>
    </xf>
    <xf numFmtId="164" fontId="0" fillId="0" borderId="0" xfId="0" applyNumberFormat="1" applyAlignment="1">
      <alignment horizontal="left"/>
    </xf>
    <xf numFmtId="0" fontId="5" fillId="0" borderId="4" xfId="0" applyFont="1" applyBorder="1" applyAlignment="1">
      <alignment vertical="top"/>
    </xf>
    <xf numFmtId="0" fontId="4" fillId="0" borderId="5" xfId="0" applyFont="1" applyBorder="1" applyAlignment="1">
      <alignment vertical="center"/>
    </xf>
    <xf numFmtId="3" fontId="6" fillId="0" borderId="0" xfId="0" applyNumberFormat="1" applyFont="1" applyAlignment="1">
      <alignment horizontal="left"/>
    </xf>
    <xf numFmtId="3" fontId="6" fillId="0" borderId="0" xfId="0" quotePrefix="1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top"/>
    </xf>
    <xf numFmtId="4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10" sqref="A10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40" t="s">
        <v>0</v>
      </c>
      <c r="B1" s="40"/>
      <c r="C1" s="40"/>
    </row>
    <row r="2" spans="1:3" ht="21.75" customHeight="1">
      <c r="A2" s="40" t="s">
        <v>1</v>
      </c>
      <c r="B2" s="40"/>
      <c r="C2" s="40"/>
    </row>
    <row r="3" spans="1:3" ht="21.75" customHeight="1">
      <c r="A3" s="40" t="s">
        <v>2</v>
      </c>
      <c r="B3" s="40"/>
      <c r="C3" s="40"/>
    </row>
    <row r="4" spans="1:3" ht="7.35" customHeight="1"/>
    <row r="5" spans="1:3" ht="123.6" customHeight="1">
      <c r="B5" s="41"/>
    </row>
    <row r="6" spans="1:3" ht="123.6" customHeight="1">
      <c r="B6" s="4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AJ41"/>
  <sheetViews>
    <sheetView rightToLeft="1" view="pageBreakPreview" zoomScale="60" zoomScaleNormal="100" workbookViewId="0">
      <selection activeCell="U41" sqref="U41"/>
    </sheetView>
  </sheetViews>
  <sheetFormatPr defaultRowHeight="12.75"/>
  <cols>
    <col min="1" max="1" width="19.5703125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8.42578125" bestFit="1" customWidth="1"/>
    <col min="7" max="7" width="1.28515625" customWidth="1"/>
    <col min="8" max="8" width="15" bestFit="1" customWidth="1"/>
    <col min="9" max="9" width="1.28515625" customWidth="1"/>
    <col min="10" max="10" width="18.5703125" bestFit="1" customWidth="1"/>
    <col min="11" max="11" width="1.28515625" customWidth="1"/>
    <col min="12" max="12" width="15.5703125" customWidth="1"/>
    <col min="13" max="13" width="1.28515625" customWidth="1"/>
    <col min="14" max="14" width="16.28515625" bestFit="1" customWidth="1"/>
    <col min="15" max="16" width="1.28515625" customWidth="1"/>
    <col min="17" max="17" width="18.42578125" bestFit="1" customWidth="1"/>
    <col min="18" max="18" width="1.28515625" customWidth="1"/>
    <col min="19" max="19" width="17.5703125" bestFit="1" customWidth="1"/>
    <col min="20" max="20" width="1.28515625" customWidth="1"/>
    <col min="21" max="21" width="18.5703125" bestFit="1" customWidth="1"/>
    <col min="22" max="22" width="1.28515625" customWidth="1"/>
    <col min="23" max="23" width="15.5703125" customWidth="1"/>
    <col min="24" max="24" width="0.28515625" customWidth="1"/>
    <col min="25" max="25" width="18.28515625" bestFit="1" customWidth="1"/>
    <col min="27" max="27" width="32.5703125" bestFit="1" customWidth="1"/>
    <col min="28" max="28" width="15.5703125" style="27" bestFit="1" customWidth="1"/>
    <col min="29" max="30" width="19.28515625" style="27" bestFit="1" customWidth="1"/>
    <col min="31" max="31" width="18.28515625" style="27" bestFit="1" customWidth="1"/>
    <col min="32" max="32" width="18.28515625" style="27" customWidth="1"/>
    <col min="33" max="33" width="14.5703125" style="27" bestFit="1" customWidth="1"/>
    <col min="34" max="36" width="19.28515625" style="27" bestFit="1" customWidth="1"/>
  </cols>
  <sheetData>
    <row r="1" spans="1:25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5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5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5" ht="14.45" customHeight="1"/>
    <row r="5" spans="1:25" ht="14.45" customHeight="1">
      <c r="A5" s="1" t="s">
        <v>194</v>
      </c>
      <c r="B5" s="42" t="s">
        <v>195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5" ht="14.45" customHeight="1">
      <c r="D6" s="43" t="s">
        <v>181</v>
      </c>
      <c r="E6" s="43"/>
      <c r="F6" s="43"/>
      <c r="G6" s="43"/>
      <c r="H6" s="43"/>
      <c r="I6" s="43"/>
      <c r="J6" s="43"/>
      <c r="K6" s="43"/>
      <c r="L6" s="43"/>
      <c r="N6" s="43" t="s">
        <v>182</v>
      </c>
      <c r="O6" s="43"/>
      <c r="P6" s="43"/>
      <c r="Q6" s="43"/>
      <c r="R6" s="43"/>
      <c r="S6" s="43"/>
      <c r="T6" s="43"/>
      <c r="U6" s="43"/>
      <c r="V6" s="43"/>
      <c r="W6" s="43"/>
    </row>
    <row r="7" spans="1:25" ht="14.45" customHeight="1">
      <c r="D7" s="3"/>
      <c r="E7" s="3"/>
      <c r="F7" s="3"/>
      <c r="G7" s="3"/>
      <c r="H7" s="3"/>
      <c r="I7" s="3"/>
      <c r="J7" s="44" t="s">
        <v>27</v>
      </c>
      <c r="K7" s="44"/>
      <c r="L7" s="44"/>
      <c r="N7" s="3"/>
      <c r="O7" s="3"/>
      <c r="P7" s="3"/>
      <c r="Q7" s="3"/>
      <c r="R7" s="3"/>
      <c r="S7" s="3"/>
      <c r="T7" s="3"/>
      <c r="U7" s="44" t="s">
        <v>27</v>
      </c>
      <c r="V7" s="44"/>
      <c r="W7" s="44"/>
    </row>
    <row r="8" spans="1:25" ht="14.45" customHeight="1">
      <c r="A8" s="43" t="s">
        <v>44</v>
      </c>
      <c r="B8" s="43"/>
      <c r="D8" s="2" t="s">
        <v>196</v>
      </c>
      <c r="F8" s="2" t="s">
        <v>185</v>
      </c>
      <c r="H8" s="2" t="s">
        <v>186</v>
      </c>
      <c r="J8" s="4" t="s">
        <v>159</v>
      </c>
      <c r="K8" s="3"/>
      <c r="L8" s="4" t="s">
        <v>167</v>
      </c>
      <c r="N8" s="2" t="s">
        <v>196</v>
      </c>
      <c r="P8" s="43" t="s">
        <v>185</v>
      </c>
      <c r="Q8" s="43"/>
      <c r="S8" s="2" t="s">
        <v>186</v>
      </c>
      <c r="U8" s="4" t="s">
        <v>159</v>
      </c>
      <c r="V8" s="3"/>
      <c r="W8" s="4" t="s">
        <v>167</v>
      </c>
    </row>
    <row r="9" spans="1:25" ht="21.75" customHeight="1">
      <c r="A9" s="21" t="s">
        <v>49</v>
      </c>
      <c r="B9" s="21"/>
      <c r="D9" s="6">
        <v>0</v>
      </c>
      <c r="F9" s="6">
        <v>-1392304535</v>
      </c>
      <c r="H9" s="6">
        <v>30502913752</v>
      </c>
      <c r="J9" s="6">
        <f>D9+F9+H9</f>
        <v>29110609217</v>
      </c>
      <c r="L9" s="7">
        <f>J9/درآمد!$F$13*100</f>
        <v>2.9533104441738036</v>
      </c>
      <c r="N9" s="6">
        <v>0</v>
      </c>
      <c r="P9" s="46">
        <v>104501834025</v>
      </c>
      <c r="Q9" s="46"/>
      <c r="S9" s="6">
        <v>70180273236</v>
      </c>
      <c r="U9" s="6">
        <f>S9+P9</f>
        <v>174682107261</v>
      </c>
      <c r="W9" s="7">
        <f>U9/$U$41*100</f>
        <v>4.0611085280632206</v>
      </c>
      <c r="Y9" s="27"/>
    </row>
    <row r="10" spans="1:25" ht="21.75" customHeight="1">
      <c r="A10" s="20" t="s">
        <v>53</v>
      </c>
      <c r="B10" s="20"/>
      <c r="D10" s="9">
        <v>0</v>
      </c>
      <c r="F10" s="9">
        <v>-3013541530</v>
      </c>
      <c r="H10" s="9">
        <v>22783145599</v>
      </c>
      <c r="J10" s="9">
        <f t="shared" ref="J10:J30" si="0">D10+F10+H10</f>
        <v>19769604069</v>
      </c>
      <c r="L10" s="10">
        <f>J10/درآمد!$F$13*100</f>
        <v>2.0056529129614549</v>
      </c>
      <c r="N10" s="9">
        <v>0</v>
      </c>
      <c r="P10" s="48">
        <v>83664920054</v>
      </c>
      <c r="Q10" s="48"/>
      <c r="S10" s="9">
        <v>22783145599</v>
      </c>
      <c r="U10" s="9">
        <f t="shared" ref="U10:U30" si="1">S10+P10</f>
        <v>106448065653</v>
      </c>
      <c r="W10" s="10">
        <f t="shared" ref="W10:W30" si="2">U10/$U$41*100</f>
        <v>2.4747648972044871</v>
      </c>
      <c r="Y10" s="27"/>
    </row>
    <row r="11" spans="1:25" ht="21.75" customHeight="1">
      <c r="A11" s="20" t="s">
        <v>50</v>
      </c>
      <c r="B11" s="20"/>
      <c r="D11" s="9">
        <v>0</v>
      </c>
      <c r="F11" s="9">
        <v>-4498651500</v>
      </c>
      <c r="H11" s="9">
        <v>0</v>
      </c>
      <c r="J11" s="9">
        <f t="shared" si="0"/>
        <v>-4498651500</v>
      </c>
      <c r="L11" s="10">
        <f>J11/درآمد!$F$13*100</f>
        <v>-0.45639424309572485</v>
      </c>
      <c r="N11" s="9">
        <v>0</v>
      </c>
      <c r="P11" s="48">
        <v>-10419151133</v>
      </c>
      <c r="Q11" s="48"/>
      <c r="S11" s="9">
        <v>9165532985</v>
      </c>
      <c r="U11" s="9">
        <f t="shared" si="1"/>
        <v>-1253618148</v>
      </c>
      <c r="W11" s="10">
        <f t="shared" si="2"/>
        <v>-2.9144824456295466E-2</v>
      </c>
      <c r="Y11" s="27"/>
    </row>
    <row r="12" spans="1:25" ht="21.75" customHeight="1">
      <c r="A12" s="20" t="s">
        <v>56</v>
      </c>
      <c r="B12" s="20"/>
      <c r="D12" s="9">
        <v>0</v>
      </c>
      <c r="F12" s="9">
        <v>1959219522</v>
      </c>
      <c r="H12" s="9">
        <v>0</v>
      </c>
      <c r="J12" s="9">
        <f t="shared" si="0"/>
        <v>1959219522</v>
      </c>
      <c r="L12" s="10">
        <f>J12/درآمد!$F$13*100</f>
        <v>0.1987654546704847</v>
      </c>
      <c r="N12" s="9">
        <v>0</v>
      </c>
      <c r="P12" s="48">
        <v>2067691247</v>
      </c>
      <c r="Q12" s="48"/>
      <c r="S12" s="9">
        <v>-5886180486</v>
      </c>
      <c r="U12" s="9">
        <f t="shared" si="1"/>
        <v>-3818489239</v>
      </c>
      <c r="W12" s="10">
        <f t="shared" si="2"/>
        <v>-8.8774399713706334E-2</v>
      </c>
      <c r="Y12" s="27"/>
    </row>
    <row r="13" spans="1:25" ht="21.75" customHeight="1">
      <c r="A13" s="20" t="s">
        <v>197</v>
      </c>
      <c r="B13" s="20"/>
      <c r="D13" s="9">
        <v>0</v>
      </c>
      <c r="F13" s="9">
        <v>0</v>
      </c>
      <c r="H13" s="9">
        <v>0</v>
      </c>
      <c r="J13" s="9">
        <f t="shared" si="0"/>
        <v>0</v>
      </c>
      <c r="L13" s="10">
        <f>J13/درآمد!$F$13*100</f>
        <v>0</v>
      </c>
      <c r="N13" s="9">
        <v>0</v>
      </c>
      <c r="P13" s="48">
        <v>0</v>
      </c>
      <c r="Q13" s="48"/>
      <c r="S13" s="9">
        <v>926644310</v>
      </c>
      <c r="U13" s="9">
        <f t="shared" si="1"/>
        <v>926644310</v>
      </c>
      <c r="W13" s="10">
        <f t="shared" si="2"/>
        <v>2.1543151550144149E-2</v>
      </c>
      <c r="Y13" s="27"/>
    </row>
    <row r="14" spans="1:25" ht="21.75" customHeight="1">
      <c r="A14" s="20" t="s">
        <v>198</v>
      </c>
      <c r="B14" s="20"/>
      <c r="D14" s="9">
        <v>0</v>
      </c>
      <c r="F14" s="9">
        <v>0</v>
      </c>
      <c r="H14" s="9">
        <v>0</v>
      </c>
      <c r="J14" s="9">
        <f t="shared" si="0"/>
        <v>0</v>
      </c>
      <c r="L14" s="10">
        <f>J14/درآمد!$F$13*100</f>
        <v>0</v>
      </c>
      <c r="N14" s="9">
        <v>0</v>
      </c>
      <c r="P14" s="48">
        <v>0</v>
      </c>
      <c r="Q14" s="48"/>
      <c r="S14" s="9">
        <v>1322857987</v>
      </c>
      <c r="U14" s="9">
        <f t="shared" si="1"/>
        <v>1322857987</v>
      </c>
      <c r="W14" s="10">
        <f t="shared" si="2"/>
        <v>3.0754551434368185E-2</v>
      </c>
      <c r="Y14" s="27"/>
    </row>
    <row r="15" spans="1:25" ht="21.75" customHeight="1">
      <c r="A15" s="20" t="s">
        <v>52</v>
      </c>
      <c r="B15" s="20"/>
      <c r="D15" s="9">
        <v>0</v>
      </c>
      <c r="F15" s="9">
        <v>-7151497500</v>
      </c>
      <c r="H15" s="9">
        <v>0</v>
      </c>
      <c r="J15" s="9">
        <f t="shared" si="0"/>
        <v>-7151497500</v>
      </c>
      <c r="L15" s="10">
        <f>J15/درآمد!$F$13*100</f>
        <v>-0.72552903653760892</v>
      </c>
      <c r="N15" s="9">
        <v>0</v>
      </c>
      <c r="P15" s="48">
        <v>2416330694</v>
      </c>
      <c r="Q15" s="48"/>
      <c r="S15" s="9">
        <v>9180502767</v>
      </c>
      <c r="U15" s="9">
        <f t="shared" si="1"/>
        <v>11596833461</v>
      </c>
      <c r="W15" s="10">
        <f t="shared" si="2"/>
        <v>0.26960974999361476</v>
      </c>
      <c r="Y15" s="27"/>
    </row>
    <row r="16" spans="1:25" ht="21.75" customHeight="1">
      <c r="A16" s="20" t="s">
        <v>199</v>
      </c>
      <c r="B16" s="20"/>
      <c r="D16" s="9">
        <v>0</v>
      </c>
      <c r="F16" s="9">
        <v>0</v>
      </c>
      <c r="H16" s="9">
        <v>0</v>
      </c>
      <c r="J16" s="9">
        <f t="shared" si="0"/>
        <v>0</v>
      </c>
      <c r="L16" s="10">
        <f>J16/درآمد!$F$13*100</f>
        <v>0</v>
      </c>
      <c r="N16" s="9">
        <v>0</v>
      </c>
      <c r="P16" s="48">
        <v>0</v>
      </c>
      <c r="Q16" s="48"/>
      <c r="S16" s="9">
        <v>758520916</v>
      </c>
      <c r="U16" s="9">
        <f t="shared" si="1"/>
        <v>758520916</v>
      </c>
      <c r="W16" s="10">
        <f t="shared" si="2"/>
        <v>1.7634523701270187E-2</v>
      </c>
      <c r="Y16" s="27"/>
    </row>
    <row r="17" spans="1:25" ht="21.75" customHeight="1">
      <c r="A17" s="20" t="s">
        <v>54</v>
      </c>
      <c r="B17" s="20"/>
      <c r="D17" s="9">
        <v>0</v>
      </c>
      <c r="F17" s="9">
        <v>5382795691</v>
      </c>
      <c r="H17" s="9">
        <v>0</v>
      </c>
      <c r="J17" s="9">
        <f t="shared" si="0"/>
        <v>5382795691</v>
      </c>
      <c r="L17" s="10">
        <f>J17/درآمد!$F$13*100</f>
        <v>0.54609186000135257</v>
      </c>
      <c r="N17" s="9">
        <v>0</v>
      </c>
      <c r="P17" s="48">
        <v>26767912467</v>
      </c>
      <c r="Q17" s="48"/>
      <c r="S17" s="9">
        <v>57751140811</v>
      </c>
      <c r="U17" s="9">
        <f t="shared" si="1"/>
        <v>84519053278</v>
      </c>
      <c r="W17" s="10">
        <f t="shared" si="2"/>
        <v>1.9649468021259004</v>
      </c>
      <c r="Y17" s="27"/>
    </row>
    <row r="18" spans="1:25" ht="21.75" customHeight="1">
      <c r="A18" s="20" t="s">
        <v>57</v>
      </c>
      <c r="B18" s="20"/>
      <c r="D18" s="9">
        <v>0</v>
      </c>
      <c r="F18" s="9">
        <v>-1567136812</v>
      </c>
      <c r="H18" s="9">
        <v>0</v>
      </c>
      <c r="J18" s="9">
        <f t="shared" si="0"/>
        <v>-1567136812</v>
      </c>
      <c r="L18" s="10">
        <f>J18/درآمد!$F$13*100</f>
        <v>-0.15898813658719446</v>
      </c>
      <c r="N18" s="9">
        <v>0</v>
      </c>
      <c r="P18" s="48">
        <v>-1498418725</v>
      </c>
      <c r="Q18" s="48"/>
      <c r="S18" s="9">
        <v>728657425</v>
      </c>
      <c r="U18" s="9">
        <f t="shared" si="1"/>
        <v>-769761300</v>
      </c>
      <c r="W18" s="10">
        <f t="shared" si="2"/>
        <v>-1.7895846512386154E-2</v>
      </c>
      <c r="Y18" s="27"/>
    </row>
    <row r="19" spans="1:25" ht="21.75" customHeight="1">
      <c r="A19" s="20" t="s">
        <v>55</v>
      </c>
      <c r="B19" s="20"/>
      <c r="D19" s="9">
        <v>0</v>
      </c>
      <c r="F19" s="9">
        <v>-1106651489</v>
      </c>
      <c r="H19" s="9">
        <v>0</v>
      </c>
      <c r="J19" s="9">
        <f t="shared" si="0"/>
        <v>-1106651489</v>
      </c>
      <c r="L19" s="10">
        <f>J19/درآمد!$F$13*100</f>
        <v>-0.11227128144798769</v>
      </c>
      <c r="N19" s="9">
        <v>0</v>
      </c>
      <c r="P19" s="48">
        <v>505839412</v>
      </c>
      <c r="Q19" s="48"/>
      <c r="S19" s="9">
        <v>232977653</v>
      </c>
      <c r="U19" s="9">
        <f t="shared" si="1"/>
        <v>738817065</v>
      </c>
      <c r="W19" s="10">
        <f t="shared" si="2"/>
        <v>1.7176437417640539E-2</v>
      </c>
      <c r="Y19" s="27"/>
    </row>
    <row r="20" spans="1:25" ht="21.75" customHeight="1">
      <c r="A20" s="20" t="s">
        <v>200</v>
      </c>
      <c r="B20" s="20"/>
      <c r="D20" s="9">
        <v>0</v>
      </c>
      <c r="F20" s="9">
        <v>0</v>
      </c>
      <c r="H20" s="9">
        <v>0</v>
      </c>
      <c r="J20" s="9">
        <f t="shared" si="0"/>
        <v>0</v>
      </c>
      <c r="L20" s="10">
        <f>J20/درآمد!$F$13*100</f>
        <v>0</v>
      </c>
      <c r="N20" s="9">
        <v>0</v>
      </c>
      <c r="P20" s="48">
        <v>0</v>
      </c>
      <c r="Q20" s="48"/>
      <c r="S20" s="9">
        <v>3973373748</v>
      </c>
      <c r="U20" s="9">
        <f t="shared" si="1"/>
        <v>3973373748</v>
      </c>
      <c r="W20" s="10">
        <f t="shared" si="2"/>
        <v>9.2375242468739988E-2</v>
      </c>
      <c r="Y20" s="27"/>
    </row>
    <row r="21" spans="1:25" ht="21.75" customHeight="1">
      <c r="A21" s="20" t="s">
        <v>51</v>
      </c>
      <c r="B21" s="20"/>
      <c r="D21" s="9">
        <v>0</v>
      </c>
      <c r="F21" s="9">
        <v>16652035456</v>
      </c>
      <c r="H21" s="9">
        <v>0</v>
      </c>
      <c r="J21" s="9">
        <f t="shared" si="0"/>
        <v>16652035456</v>
      </c>
      <c r="L21" s="10">
        <f>J21/درآمد!$F$13*100</f>
        <v>1.6893713856128429</v>
      </c>
      <c r="N21" s="9">
        <v>0</v>
      </c>
      <c r="P21" s="48">
        <v>60756972323</v>
      </c>
      <c r="Q21" s="48"/>
      <c r="S21" s="9">
        <v>22761227533</v>
      </c>
      <c r="U21" s="9">
        <f t="shared" si="1"/>
        <v>83518199856</v>
      </c>
      <c r="W21" s="10">
        <f t="shared" si="2"/>
        <v>1.9416783951255636</v>
      </c>
      <c r="Y21" s="27"/>
    </row>
    <row r="22" spans="1:25" ht="21.75" customHeight="1">
      <c r="A22" s="20" t="s">
        <v>201</v>
      </c>
      <c r="B22" s="20"/>
      <c r="D22" s="9">
        <v>0</v>
      </c>
      <c r="F22" s="9">
        <v>0</v>
      </c>
      <c r="H22" s="9">
        <v>0</v>
      </c>
      <c r="J22" s="9">
        <f t="shared" si="0"/>
        <v>0</v>
      </c>
      <c r="L22" s="10">
        <f>J22/درآمد!$F$13*100</f>
        <v>0</v>
      </c>
      <c r="N22" s="9">
        <v>0</v>
      </c>
      <c r="P22" s="48">
        <v>0</v>
      </c>
      <c r="Q22" s="48"/>
      <c r="S22" s="9">
        <v>-731059324</v>
      </c>
      <c r="U22" s="9">
        <f t="shared" si="1"/>
        <v>-731059324</v>
      </c>
      <c r="W22" s="10">
        <f t="shared" si="2"/>
        <v>-1.6996081062730459E-2</v>
      </c>
      <c r="Y22" s="27"/>
    </row>
    <row r="23" spans="1:25" ht="21.75" customHeight="1">
      <c r="A23" s="20" t="s">
        <v>202</v>
      </c>
      <c r="B23" s="20"/>
      <c r="D23" s="9">
        <v>0</v>
      </c>
      <c r="F23" s="9">
        <v>0</v>
      </c>
      <c r="H23" s="9">
        <v>0</v>
      </c>
      <c r="J23" s="9">
        <f t="shared" si="0"/>
        <v>0</v>
      </c>
      <c r="L23" s="10">
        <f>J23/درآمد!$F$13*100</f>
        <v>0</v>
      </c>
      <c r="N23" s="9">
        <v>0</v>
      </c>
      <c r="P23" s="48">
        <v>0</v>
      </c>
      <c r="Q23" s="48"/>
      <c r="S23" s="9">
        <v>103245864</v>
      </c>
      <c r="U23" s="9">
        <f t="shared" si="1"/>
        <v>103245864</v>
      </c>
      <c r="W23" s="10">
        <f t="shared" si="2"/>
        <v>2.4003183002090328E-3</v>
      </c>
      <c r="Y23" s="27"/>
    </row>
    <row r="24" spans="1:25" ht="21.75" customHeight="1">
      <c r="A24" s="20" t="s">
        <v>59</v>
      </c>
      <c r="B24" s="20"/>
      <c r="D24" s="9">
        <v>0</v>
      </c>
      <c r="F24" s="9">
        <v>-17367670008</v>
      </c>
      <c r="H24" s="9">
        <v>0</v>
      </c>
      <c r="J24" s="9">
        <f t="shared" si="0"/>
        <v>-17367670008</v>
      </c>
      <c r="L24" s="10">
        <f>J24/درآمد!$F$13*100</f>
        <v>-1.7619734730813181</v>
      </c>
      <c r="N24" s="9">
        <v>0</v>
      </c>
      <c r="P24" s="48">
        <v>-10839768264</v>
      </c>
      <c r="Q24" s="48"/>
      <c r="S24" s="9">
        <v>0</v>
      </c>
      <c r="U24" s="9">
        <f t="shared" si="1"/>
        <v>-10839768264</v>
      </c>
      <c r="W24" s="10">
        <f t="shared" si="2"/>
        <v>-0.25200906967183012</v>
      </c>
    </row>
    <row r="25" spans="1:25" ht="21.75" customHeight="1">
      <c r="A25" s="20" t="s">
        <v>60</v>
      </c>
      <c r="B25" s="20"/>
      <c r="D25" s="9">
        <v>0</v>
      </c>
      <c r="F25" s="9">
        <v>2362852778</v>
      </c>
      <c r="H25" s="9">
        <v>0</v>
      </c>
      <c r="J25" s="9">
        <f t="shared" si="0"/>
        <v>2362852778</v>
      </c>
      <c r="L25" s="10">
        <f>J25/درآمد!$F$13*100</f>
        <v>0.23971459117514238</v>
      </c>
      <c r="N25" s="9">
        <v>0</v>
      </c>
      <c r="P25" s="48">
        <v>3470949244</v>
      </c>
      <c r="Q25" s="48"/>
      <c r="S25" s="9">
        <v>0</v>
      </c>
      <c r="U25" s="9">
        <f t="shared" si="1"/>
        <v>3470949244</v>
      </c>
      <c r="W25" s="10">
        <f t="shared" si="2"/>
        <v>8.0694593145832036E-2</v>
      </c>
    </row>
    <row r="26" spans="1:25" ht="21.75" customHeight="1">
      <c r="A26" s="20" t="s">
        <v>203</v>
      </c>
      <c r="B26" s="20"/>
      <c r="D26" s="9">
        <v>0</v>
      </c>
      <c r="F26" s="9">
        <v>-9888384135</v>
      </c>
      <c r="H26" s="9">
        <v>0</v>
      </c>
      <c r="J26" s="9">
        <f t="shared" si="0"/>
        <v>-9888384135</v>
      </c>
      <c r="L26" s="10">
        <f>J26/درآمد!$F$13*100</f>
        <v>-1.0031898653925735</v>
      </c>
      <c r="N26" s="9">
        <v>0</v>
      </c>
      <c r="P26" s="48">
        <v>-7753916998</v>
      </c>
      <c r="Q26" s="48"/>
      <c r="S26" s="9">
        <v>0</v>
      </c>
      <c r="U26" s="9">
        <f t="shared" si="1"/>
        <v>-7753916998</v>
      </c>
      <c r="W26" s="10">
        <f t="shared" si="2"/>
        <v>-0.18026745234657812</v>
      </c>
    </row>
    <row r="27" spans="1:25" ht="21.75" customHeight="1">
      <c r="A27" s="20" t="s">
        <v>204</v>
      </c>
      <c r="B27" s="20"/>
      <c r="D27" s="9">
        <v>0</v>
      </c>
      <c r="F27" s="9">
        <v>-35403488892</v>
      </c>
      <c r="H27" s="9">
        <v>0</v>
      </c>
      <c r="J27" s="9">
        <f t="shared" si="0"/>
        <v>-35403488892</v>
      </c>
      <c r="L27" s="10">
        <f>J27/درآمد!$F$13*100</f>
        <v>-3.5917315479565919</v>
      </c>
      <c r="N27" s="9">
        <v>0</v>
      </c>
      <c r="P27" s="48">
        <v>-15142681062</v>
      </c>
      <c r="Q27" s="48"/>
      <c r="S27" s="9">
        <v>0</v>
      </c>
      <c r="U27" s="9">
        <f t="shared" si="1"/>
        <v>-15142681062</v>
      </c>
      <c r="W27" s="10">
        <f t="shared" si="2"/>
        <v>-0.35204562254762428</v>
      </c>
    </row>
    <row r="28" spans="1:25" ht="21.75" customHeight="1">
      <c r="A28" s="20" t="s">
        <v>205</v>
      </c>
      <c r="B28" s="20"/>
      <c r="D28" s="9">
        <v>0</v>
      </c>
      <c r="F28" s="9">
        <v>-5067727060</v>
      </c>
      <c r="H28" s="9">
        <v>0</v>
      </c>
      <c r="J28" s="9">
        <f t="shared" si="0"/>
        <v>-5067727060</v>
      </c>
      <c r="L28" s="10">
        <f>J28/درآمد!$F$13*100</f>
        <v>-0.51412772377776395</v>
      </c>
      <c r="N28" s="9">
        <v>0</v>
      </c>
      <c r="P28" s="48">
        <v>-7800865138</v>
      </c>
      <c r="Q28" s="48"/>
      <c r="S28" s="9">
        <v>0</v>
      </c>
      <c r="U28" s="9">
        <f t="shared" si="1"/>
        <v>-7800865138</v>
      </c>
      <c r="W28" s="10">
        <f t="shared" si="2"/>
        <v>-0.18135892928557468</v>
      </c>
    </row>
    <row r="29" spans="1:25" ht="21.75" customHeight="1">
      <c r="A29" s="20" t="s">
        <v>58</v>
      </c>
      <c r="B29" s="20"/>
      <c r="D29" s="9">
        <v>0</v>
      </c>
      <c r="F29" s="9">
        <v>-4745147631</v>
      </c>
      <c r="H29" s="9">
        <v>0</v>
      </c>
      <c r="J29" s="9">
        <f t="shared" si="0"/>
        <v>-4745147631</v>
      </c>
      <c r="L29" s="10">
        <f>J29/درآمد!$F$13*100</f>
        <v>-0.4814016069988345</v>
      </c>
      <c r="N29" s="9">
        <v>0</v>
      </c>
      <c r="P29" s="48">
        <v>-6911598167</v>
      </c>
      <c r="Q29" s="48"/>
      <c r="S29" s="9">
        <v>0</v>
      </c>
      <c r="U29" s="9">
        <f t="shared" si="1"/>
        <v>-6911598167</v>
      </c>
      <c r="W29" s="10">
        <f t="shared" si="2"/>
        <v>-0.16068474727415044</v>
      </c>
    </row>
    <row r="30" spans="1:25" ht="21.75" customHeight="1">
      <c r="A30" s="36" t="s">
        <v>62</v>
      </c>
      <c r="B30" s="36"/>
      <c r="D30" s="13">
        <v>0</v>
      </c>
      <c r="F30" s="13">
        <v>1607000</v>
      </c>
      <c r="H30" s="13">
        <v>0</v>
      </c>
      <c r="J30" s="13">
        <f t="shared" si="0"/>
        <v>1607000</v>
      </c>
      <c r="L30" s="14">
        <f>J30/درآمد!$F$13*100</f>
        <v>1.6303231060570706E-4</v>
      </c>
      <c r="N30" s="13">
        <v>0</v>
      </c>
      <c r="P30" s="48">
        <v>1607000</v>
      </c>
      <c r="Q30" s="48"/>
      <c r="S30" s="13">
        <v>0</v>
      </c>
      <c r="U30" s="13">
        <f t="shared" si="1"/>
        <v>1607000</v>
      </c>
      <c r="W30" s="14">
        <f t="shared" si="2"/>
        <v>3.7360445823146149E-5</v>
      </c>
    </row>
    <row r="31" spans="1:25" ht="21.75" customHeight="1" thickBot="1">
      <c r="A31" s="49" t="s">
        <v>27</v>
      </c>
      <c r="B31" s="49"/>
      <c r="D31" s="16">
        <v>0</v>
      </c>
      <c r="F31" s="16">
        <f>SUM(F9:F30)</f>
        <v>-64843690645</v>
      </c>
      <c r="H31" s="16">
        <v>53286059351</v>
      </c>
      <c r="J31" s="16">
        <f>SUM(J9:J30)</f>
        <v>-11557631294</v>
      </c>
      <c r="L31" s="17">
        <f>SUM(L9:L30)</f>
        <v>-1.1725372339699087</v>
      </c>
      <c r="N31" s="16">
        <v>0</v>
      </c>
      <c r="Q31" s="16">
        <f>SUM(P9:Q30)</f>
        <v>223787656979</v>
      </c>
      <c r="S31" s="16">
        <v>193250861024</v>
      </c>
      <c r="U31" s="16">
        <f>SUM(U9:U30)</f>
        <v>417038518003</v>
      </c>
      <c r="W31" s="17">
        <f>SUM(W9:W30)</f>
        <v>9.6955475781059395</v>
      </c>
    </row>
    <row r="32" spans="1:25" ht="13.5" thickTop="1"/>
    <row r="34" spans="6:21">
      <c r="F34" s="24">
        <f>SUM('درآمد ناشی از تغییر قیمت اوراق'!I14:I30)-'درآمد ناشی از تغییر قیمت اوراق'!I16</f>
        <v>-64843690645</v>
      </c>
      <c r="H34" s="24">
        <f>SUM('درآمد ناشی از فروش'!I10:I11)</f>
        <v>53286059351</v>
      </c>
      <c r="Q34" s="24">
        <f>SUM('درآمد ناشی از تغییر قیمت اوراق'!Q14:Q30)-'درآمد ناشی از تغییر قیمت اوراق'!Q16</f>
        <v>223787656979</v>
      </c>
      <c r="S34" s="24">
        <f>SUM('درآمد ناشی از فروش'!Q10:Q11,'درآمد ناشی از فروش'!Q19,'درآمد ناشی از فروش'!Q21,'درآمد ناشی از فروش'!Q23:Q34)-'درآمد ناشی از فروش'!Q25</f>
        <v>193250861024</v>
      </c>
    </row>
    <row r="35" spans="6:21">
      <c r="F35" s="24">
        <f>F34-F31</f>
        <v>0</v>
      </c>
      <c r="H35" s="24">
        <f>H34-H31</f>
        <v>0</v>
      </c>
      <c r="Q35" s="24">
        <f>Q34-Q31</f>
        <v>0</v>
      </c>
      <c r="S35" s="24">
        <f>S34-S31</f>
        <v>0</v>
      </c>
    </row>
    <row r="41" spans="6:21">
      <c r="U41" s="24">
        <v>4301340534337</v>
      </c>
    </row>
  </sheetData>
  <mergeCells count="33">
    <mergeCell ref="P25:Q25"/>
    <mergeCell ref="P26:Q26"/>
    <mergeCell ref="P27:Q27"/>
    <mergeCell ref="A31:B31"/>
    <mergeCell ref="P28:Q28"/>
    <mergeCell ref="P29:Q29"/>
    <mergeCell ref="P30:Q30"/>
    <mergeCell ref="P20:Q20"/>
    <mergeCell ref="P21:Q21"/>
    <mergeCell ref="P22:Q22"/>
    <mergeCell ref="P23:Q23"/>
    <mergeCell ref="P24:Q24"/>
    <mergeCell ref="P15:Q15"/>
    <mergeCell ref="P16:Q16"/>
    <mergeCell ref="P17:Q17"/>
    <mergeCell ref="P18:Q18"/>
    <mergeCell ref="P19:Q19"/>
    <mergeCell ref="P10:Q10"/>
    <mergeCell ref="P11:Q11"/>
    <mergeCell ref="P12:Q12"/>
    <mergeCell ref="P13:Q13"/>
    <mergeCell ref="P14:Q14"/>
    <mergeCell ref="J7:L7"/>
    <mergeCell ref="U7:W7"/>
    <mergeCell ref="A8:B8"/>
    <mergeCell ref="P8:Q8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X44"/>
  <sheetViews>
    <sheetView rightToLeft="1" workbookViewId="0">
      <selection activeCell="D80" sqref="D80"/>
    </sheetView>
  </sheetViews>
  <sheetFormatPr defaultRowHeight="12.75"/>
  <cols>
    <col min="1" max="1" width="14.85546875" customWidth="1"/>
    <col min="2" max="2" width="18.140625" customWidth="1"/>
    <col min="3" max="3" width="1.28515625" customWidth="1"/>
    <col min="4" max="4" width="15.85546875" bestFit="1" customWidth="1"/>
    <col min="5" max="5" width="1.28515625" customWidth="1"/>
    <col min="6" max="6" width="17" bestFit="1" customWidth="1"/>
    <col min="7" max="7" width="1.28515625" customWidth="1"/>
    <col min="8" max="8" width="17" bestFit="1" customWidth="1"/>
    <col min="9" max="9" width="1.28515625" customWidth="1"/>
    <col min="10" max="10" width="16.85546875" bestFit="1" customWidth="1"/>
    <col min="11" max="11" width="1.28515625" customWidth="1"/>
    <col min="12" max="12" width="17.5703125" bestFit="1" customWidth="1"/>
    <col min="13" max="13" width="1.28515625" customWidth="1"/>
    <col min="14" max="14" width="16.5703125" bestFit="1" customWidth="1"/>
    <col min="15" max="15" width="1.28515625" customWidth="1"/>
    <col min="16" max="16" width="15.85546875" bestFit="1" customWidth="1"/>
    <col min="17" max="17" width="1.28515625" customWidth="1"/>
    <col min="18" max="18" width="17.7109375" bestFit="1" customWidth="1"/>
    <col min="19" max="19" width="0.28515625" customWidth="1"/>
    <col min="23" max="23" width="9.140625" style="27"/>
    <col min="24" max="24" width="18.28515625" style="27" bestFit="1" customWidth="1"/>
  </cols>
  <sheetData>
    <row r="1" spans="1:24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4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4" ht="14.45" customHeight="1"/>
    <row r="5" spans="1:24" ht="14.45" customHeight="1">
      <c r="A5" s="1" t="s">
        <v>206</v>
      </c>
      <c r="B5" s="42" t="s">
        <v>207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4" ht="14.45" customHeight="1">
      <c r="D6" s="43" t="s">
        <v>181</v>
      </c>
      <c r="E6" s="43"/>
      <c r="F6" s="43"/>
      <c r="G6" s="43"/>
      <c r="H6" s="43"/>
      <c r="I6" s="43"/>
      <c r="J6" s="43"/>
      <c r="L6" s="43" t="s">
        <v>182</v>
      </c>
      <c r="M6" s="43"/>
      <c r="N6" s="43"/>
      <c r="O6" s="43"/>
      <c r="P6" s="43"/>
      <c r="Q6" s="43"/>
      <c r="R6" s="43"/>
    </row>
    <row r="7" spans="1:24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4" ht="14.45" customHeight="1">
      <c r="A8" s="43" t="s">
        <v>208</v>
      </c>
      <c r="B8" s="43"/>
      <c r="D8" s="2" t="s">
        <v>209</v>
      </c>
      <c r="F8" s="2" t="s">
        <v>185</v>
      </c>
      <c r="H8" s="2" t="s">
        <v>186</v>
      </c>
      <c r="J8" s="2" t="s">
        <v>27</v>
      </c>
      <c r="L8" s="2" t="s">
        <v>209</v>
      </c>
      <c r="N8" s="2" t="s">
        <v>185</v>
      </c>
      <c r="P8" s="2" t="s">
        <v>186</v>
      </c>
      <c r="R8" s="2" t="s">
        <v>27</v>
      </c>
    </row>
    <row r="9" spans="1:24" ht="21.75" customHeight="1">
      <c r="A9" s="45" t="s">
        <v>79</v>
      </c>
      <c r="B9" s="45"/>
      <c r="D9" s="6">
        <v>0</v>
      </c>
      <c r="F9" s="6">
        <v>-34705538481</v>
      </c>
      <c r="H9" s="6">
        <v>40587182460</v>
      </c>
      <c r="J9" s="6">
        <v>40587182460</v>
      </c>
      <c r="L9" s="6">
        <v>0</v>
      </c>
      <c r="N9" s="6">
        <v>0</v>
      </c>
      <c r="P9" s="6">
        <v>40587182460</v>
      </c>
      <c r="R9" s="6">
        <f>L9+N9+P9</f>
        <v>40587182460</v>
      </c>
    </row>
    <row r="10" spans="1:24" ht="21.75" customHeight="1">
      <c r="A10" s="47" t="s">
        <v>85</v>
      </c>
      <c r="B10" s="47"/>
      <c r="D10" s="9">
        <v>0</v>
      </c>
      <c r="F10" s="9">
        <v>-15003965358</v>
      </c>
      <c r="H10" s="9">
        <v>20337623982</v>
      </c>
      <c r="J10" s="9">
        <v>5333658624</v>
      </c>
      <c r="L10" s="9">
        <v>0</v>
      </c>
      <c r="N10" s="9">
        <v>7487829265</v>
      </c>
      <c r="P10" s="9">
        <v>20337623982</v>
      </c>
      <c r="R10" s="9">
        <f t="shared" ref="R10:R37" si="0">L10+N10+P10</f>
        <v>27825453247</v>
      </c>
    </row>
    <row r="11" spans="1:24" ht="21.75" customHeight="1">
      <c r="A11" s="47" t="s">
        <v>115</v>
      </c>
      <c r="B11" s="47"/>
      <c r="D11" s="9">
        <v>11052593245</v>
      </c>
      <c r="F11" s="9">
        <v>-36133099688</v>
      </c>
      <c r="H11" s="9">
        <v>40576702848</v>
      </c>
      <c r="J11" s="9">
        <v>51629296093</v>
      </c>
      <c r="L11" s="9">
        <v>78628794609</v>
      </c>
      <c r="N11" s="9">
        <v>0</v>
      </c>
      <c r="P11" s="9">
        <v>40576702848</v>
      </c>
      <c r="R11" s="9">
        <f t="shared" si="0"/>
        <v>119205497457</v>
      </c>
      <c r="W11" s="27" t="s">
        <v>79</v>
      </c>
      <c r="X11" s="27">
        <v>-34705538481</v>
      </c>
    </row>
    <row r="12" spans="1:24" ht="21.75" customHeight="1">
      <c r="A12" s="47" t="s">
        <v>210</v>
      </c>
      <c r="B12" s="47"/>
      <c r="D12" s="9">
        <v>0</v>
      </c>
      <c r="F12" s="9">
        <v>0</v>
      </c>
      <c r="H12" s="9">
        <v>0</v>
      </c>
      <c r="J12" s="9">
        <v>0</v>
      </c>
      <c r="L12" s="9">
        <v>380420196</v>
      </c>
      <c r="N12" s="9">
        <v>0</v>
      </c>
      <c r="P12" s="9">
        <v>206885371</v>
      </c>
      <c r="R12" s="9">
        <f t="shared" si="0"/>
        <v>587305567</v>
      </c>
      <c r="W12" s="27" t="s">
        <v>115</v>
      </c>
      <c r="X12" s="27">
        <v>-36133099688</v>
      </c>
    </row>
    <row r="13" spans="1:24" ht="21.75" customHeight="1">
      <c r="A13" s="47" t="s">
        <v>211</v>
      </c>
      <c r="B13" s="47"/>
      <c r="D13" s="9">
        <v>0</v>
      </c>
      <c r="F13" s="9">
        <v>0</v>
      </c>
      <c r="H13" s="9">
        <v>0</v>
      </c>
      <c r="J13" s="9">
        <v>0</v>
      </c>
      <c r="L13" s="9">
        <v>0</v>
      </c>
      <c r="N13" s="9">
        <v>0</v>
      </c>
      <c r="P13" s="9">
        <v>37163078659</v>
      </c>
      <c r="R13" s="9">
        <f t="shared" si="0"/>
        <v>37163078659</v>
      </c>
    </row>
    <row r="14" spans="1:24" ht="21.75" customHeight="1">
      <c r="A14" s="47" t="s">
        <v>212</v>
      </c>
      <c r="B14" s="47"/>
      <c r="D14" s="9">
        <v>0</v>
      </c>
      <c r="F14" s="9">
        <v>0</v>
      </c>
      <c r="H14" s="9">
        <v>0</v>
      </c>
      <c r="J14" s="9">
        <v>0</v>
      </c>
      <c r="L14" s="9">
        <v>530994062</v>
      </c>
      <c r="N14" s="9">
        <v>0</v>
      </c>
      <c r="P14" s="9">
        <v>348230786</v>
      </c>
      <c r="R14" s="9">
        <f t="shared" si="0"/>
        <v>879224848</v>
      </c>
    </row>
    <row r="15" spans="1:24" ht="21.75" customHeight="1">
      <c r="A15" s="47" t="s">
        <v>213</v>
      </c>
      <c r="B15" s="47"/>
      <c r="D15" s="9">
        <v>0</v>
      </c>
      <c r="F15" s="9">
        <v>0</v>
      </c>
      <c r="H15" s="9">
        <v>0</v>
      </c>
      <c r="J15" s="9">
        <v>0</v>
      </c>
      <c r="L15" s="9">
        <v>556681978</v>
      </c>
      <c r="N15" s="9">
        <v>0</v>
      </c>
      <c r="P15" s="9">
        <v>396240997</v>
      </c>
      <c r="R15" s="9">
        <f t="shared" si="0"/>
        <v>952922975</v>
      </c>
    </row>
    <row r="16" spans="1:24" ht="21.75" customHeight="1">
      <c r="A16" s="47" t="s">
        <v>214</v>
      </c>
      <c r="B16" s="47"/>
      <c r="D16" s="9">
        <v>0</v>
      </c>
      <c r="F16" s="9">
        <v>0</v>
      </c>
      <c r="H16" s="9">
        <v>0</v>
      </c>
      <c r="J16" s="9">
        <v>0</v>
      </c>
      <c r="L16" s="9">
        <v>14847123157</v>
      </c>
      <c r="N16" s="9">
        <v>0</v>
      </c>
      <c r="P16" s="9">
        <v>6025162500</v>
      </c>
      <c r="R16" s="9">
        <f t="shared" si="0"/>
        <v>20872285657</v>
      </c>
    </row>
    <row r="17" spans="1:18" ht="21.75" customHeight="1">
      <c r="A17" s="47" t="s">
        <v>136</v>
      </c>
      <c r="B17" s="47"/>
      <c r="D17" s="9">
        <v>84739371181</v>
      </c>
      <c r="F17" s="9">
        <v>0</v>
      </c>
      <c r="H17" s="9">
        <v>0</v>
      </c>
      <c r="J17" s="9">
        <v>84739371181</v>
      </c>
      <c r="L17" s="9">
        <v>84739371181</v>
      </c>
      <c r="N17" s="9">
        <v>-130535376</v>
      </c>
      <c r="P17" s="9">
        <v>0</v>
      </c>
      <c r="R17" s="9">
        <f t="shared" si="0"/>
        <v>84608835805</v>
      </c>
    </row>
    <row r="18" spans="1:18" ht="21.75" customHeight="1">
      <c r="A18" s="47" t="s">
        <v>133</v>
      </c>
      <c r="B18" s="47"/>
      <c r="D18" s="9">
        <v>5685371394</v>
      </c>
      <c r="F18" s="9">
        <v>2914471656</v>
      </c>
      <c r="H18" s="9">
        <v>0</v>
      </c>
      <c r="J18" s="9">
        <v>8599843050</v>
      </c>
      <c r="L18" s="9">
        <v>15764976088</v>
      </c>
      <c r="N18" s="9">
        <v>2148558212</v>
      </c>
      <c r="P18" s="9">
        <v>0</v>
      </c>
      <c r="R18" s="9">
        <f t="shared" si="0"/>
        <v>17913534300</v>
      </c>
    </row>
    <row r="19" spans="1:18" ht="21.75" customHeight="1">
      <c r="A19" s="47" t="s">
        <v>130</v>
      </c>
      <c r="B19" s="47"/>
      <c r="D19" s="9">
        <v>30892040004</v>
      </c>
      <c r="F19" s="9">
        <v>86861253543</v>
      </c>
      <c r="H19" s="9">
        <v>0</v>
      </c>
      <c r="J19" s="9">
        <v>117753293547</v>
      </c>
      <c r="L19" s="9">
        <v>74432336051</v>
      </c>
      <c r="N19" s="9">
        <v>93009162049</v>
      </c>
      <c r="P19" s="9">
        <v>0</v>
      </c>
      <c r="R19" s="9">
        <f t="shared" si="0"/>
        <v>167441498100</v>
      </c>
    </row>
    <row r="20" spans="1:18" ht="21.75" customHeight="1">
      <c r="A20" s="47" t="s">
        <v>127</v>
      </c>
      <c r="B20" s="47"/>
      <c r="D20" s="9">
        <v>39828647504</v>
      </c>
      <c r="F20" s="9">
        <v>32743664134</v>
      </c>
      <c r="H20" s="9">
        <v>0</v>
      </c>
      <c r="J20" s="9">
        <v>72572311638</v>
      </c>
      <c r="L20" s="9">
        <v>149674196792</v>
      </c>
      <c r="N20" s="9">
        <v>34425487749</v>
      </c>
      <c r="P20" s="9">
        <v>0</v>
      </c>
      <c r="R20" s="9">
        <f t="shared" si="0"/>
        <v>184099684541</v>
      </c>
    </row>
    <row r="21" spans="1:18" ht="21.75" customHeight="1">
      <c r="A21" s="47" t="s">
        <v>124</v>
      </c>
      <c r="B21" s="47"/>
      <c r="D21" s="9">
        <v>36096221210</v>
      </c>
      <c r="F21" s="9">
        <v>83794809437</v>
      </c>
      <c r="H21" s="9">
        <v>0</v>
      </c>
      <c r="J21" s="9">
        <v>119891030647</v>
      </c>
      <c r="L21" s="9">
        <v>82181337138</v>
      </c>
      <c r="N21" s="9">
        <v>104734583812</v>
      </c>
      <c r="P21" s="9">
        <v>0</v>
      </c>
      <c r="R21" s="9">
        <f t="shared" si="0"/>
        <v>186915920950</v>
      </c>
    </row>
    <row r="22" spans="1:18" ht="21.75" customHeight="1">
      <c r="A22" s="47" t="s">
        <v>121</v>
      </c>
      <c r="B22" s="47"/>
      <c r="D22" s="9">
        <v>22816721207</v>
      </c>
      <c r="F22" s="9">
        <v>57704899091</v>
      </c>
      <c r="H22" s="9">
        <v>0</v>
      </c>
      <c r="J22" s="9">
        <v>80521620298</v>
      </c>
      <c r="L22" s="9">
        <v>119828009342</v>
      </c>
      <c r="N22" s="9">
        <v>-9792984699</v>
      </c>
      <c r="P22" s="9">
        <v>0</v>
      </c>
      <c r="R22" s="9">
        <f t="shared" si="0"/>
        <v>110035024643</v>
      </c>
    </row>
    <row r="23" spans="1:18" ht="21.75" customHeight="1">
      <c r="A23" s="47" t="s">
        <v>141</v>
      </c>
      <c r="B23" s="47"/>
      <c r="D23" s="9">
        <v>79744629555</v>
      </c>
      <c r="F23" s="9">
        <v>0</v>
      </c>
      <c r="H23" s="9">
        <v>0</v>
      </c>
      <c r="J23" s="9">
        <v>79744629555</v>
      </c>
      <c r="L23" s="9">
        <v>361965981495</v>
      </c>
      <c r="N23" s="9">
        <v>0</v>
      </c>
      <c r="P23" s="9">
        <v>0</v>
      </c>
      <c r="R23" s="9">
        <f t="shared" si="0"/>
        <v>361965981495</v>
      </c>
    </row>
    <row r="24" spans="1:18" ht="21.75" customHeight="1">
      <c r="A24" s="47" t="s">
        <v>138</v>
      </c>
      <c r="B24" s="47"/>
      <c r="D24" s="9">
        <v>15662103040</v>
      </c>
      <c r="F24" s="9">
        <v>-61656022820</v>
      </c>
      <c r="H24" s="9">
        <v>0</v>
      </c>
      <c r="J24" s="9">
        <v>-45993919780</v>
      </c>
      <c r="L24" s="9">
        <v>78257880811</v>
      </c>
      <c r="N24" s="9">
        <v>-41782025635</v>
      </c>
      <c r="P24" s="9">
        <v>0</v>
      </c>
      <c r="R24" s="9">
        <f t="shared" si="0"/>
        <v>36475855176</v>
      </c>
    </row>
    <row r="25" spans="1:18" ht="21.75" customHeight="1">
      <c r="A25" s="47" t="s">
        <v>109</v>
      </c>
      <c r="B25" s="47"/>
      <c r="D25" s="9">
        <v>37838022564</v>
      </c>
      <c r="F25" s="9">
        <v>4951631005</v>
      </c>
      <c r="H25" s="9">
        <v>0</v>
      </c>
      <c r="J25" s="9">
        <v>42789653569</v>
      </c>
      <c r="L25" s="9">
        <v>207034675476</v>
      </c>
      <c r="N25" s="9">
        <v>60957738277</v>
      </c>
      <c r="P25" s="9">
        <v>0</v>
      </c>
      <c r="R25" s="9">
        <f t="shared" si="0"/>
        <v>267992413753</v>
      </c>
    </row>
    <row r="26" spans="1:18" ht="21.75" customHeight="1">
      <c r="A26" s="47" t="s">
        <v>118</v>
      </c>
      <c r="B26" s="47"/>
      <c r="D26" s="9">
        <v>9749561491</v>
      </c>
      <c r="F26" s="9">
        <v>654559180</v>
      </c>
      <c r="H26" s="9">
        <v>0</v>
      </c>
      <c r="J26" s="9">
        <v>10404120671</v>
      </c>
      <c r="L26" s="9">
        <v>51624369534</v>
      </c>
      <c r="N26" s="9">
        <v>997674879</v>
      </c>
      <c r="P26" s="9">
        <v>0</v>
      </c>
      <c r="R26" s="9">
        <f t="shared" si="0"/>
        <v>52622044413</v>
      </c>
    </row>
    <row r="27" spans="1:18" ht="21.75" customHeight="1">
      <c r="A27" s="47" t="s">
        <v>72</v>
      </c>
      <c r="B27" s="47"/>
      <c r="D27" s="9">
        <v>17603615880</v>
      </c>
      <c r="F27" s="9">
        <v>-144404921863</v>
      </c>
      <c r="H27" s="9">
        <v>0</v>
      </c>
      <c r="J27" s="9">
        <v>-126801305983</v>
      </c>
      <c r="L27" s="9">
        <v>88164639985</v>
      </c>
      <c r="N27" s="9">
        <v>-58222145323</v>
      </c>
      <c r="P27" s="9">
        <v>0</v>
      </c>
      <c r="R27" s="9">
        <f t="shared" si="0"/>
        <v>29942494662</v>
      </c>
    </row>
    <row r="28" spans="1:18" ht="21.75" customHeight="1">
      <c r="A28" s="47" t="s">
        <v>97</v>
      </c>
      <c r="B28" s="47"/>
      <c r="D28" s="9">
        <v>28625336113</v>
      </c>
      <c r="F28" s="9">
        <v>-104900150878</v>
      </c>
      <c r="H28" s="9">
        <v>0</v>
      </c>
      <c r="J28" s="9">
        <v>-76274814765</v>
      </c>
      <c r="L28" s="9">
        <v>78621300244</v>
      </c>
      <c r="N28" s="9">
        <v>-146846546715</v>
      </c>
      <c r="P28" s="9">
        <v>0</v>
      </c>
      <c r="R28" s="9">
        <f t="shared" si="0"/>
        <v>-68225246471</v>
      </c>
    </row>
    <row r="29" spans="1:18" ht="21.75" customHeight="1">
      <c r="A29" s="47" t="s">
        <v>106</v>
      </c>
      <c r="B29" s="47"/>
      <c r="D29" s="9">
        <v>8444912660</v>
      </c>
      <c r="F29" s="9">
        <v>0</v>
      </c>
      <c r="H29" s="9">
        <v>0</v>
      </c>
      <c r="J29" s="9">
        <v>8444912660</v>
      </c>
      <c r="L29" s="9">
        <v>42298173274</v>
      </c>
      <c r="N29" s="9">
        <v>-29994562500</v>
      </c>
      <c r="P29" s="9">
        <v>0</v>
      </c>
      <c r="R29" s="9">
        <f t="shared" si="0"/>
        <v>12303610774</v>
      </c>
    </row>
    <row r="30" spans="1:18" ht="21.75" customHeight="1">
      <c r="A30" s="47" t="s">
        <v>100</v>
      </c>
      <c r="B30" s="47"/>
      <c r="D30" s="9">
        <v>10502309348</v>
      </c>
      <c r="F30" s="9">
        <v>29406669074</v>
      </c>
      <c r="H30" s="9">
        <v>0</v>
      </c>
      <c r="J30" s="9">
        <v>39908978422</v>
      </c>
      <c r="L30" s="9">
        <v>53551093892</v>
      </c>
      <c r="N30" s="9">
        <v>-10586080925</v>
      </c>
      <c r="P30" s="9">
        <v>0</v>
      </c>
      <c r="R30" s="9">
        <f t="shared" si="0"/>
        <v>42965012967</v>
      </c>
    </row>
    <row r="31" spans="1:18" ht="21.75" customHeight="1">
      <c r="A31" s="47" t="s">
        <v>103</v>
      </c>
      <c r="B31" s="47"/>
      <c r="D31" s="9">
        <v>4317851375</v>
      </c>
      <c r="F31" s="9">
        <v>0</v>
      </c>
      <c r="H31" s="9">
        <v>0</v>
      </c>
      <c r="J31" s="9">
        <v>4317851375</v>
      </c>
      <c r="L31" s="9">
        <v>21794066019</v>
      </c>
      <c r="N31" s="9">
        <v>-17869460572</v>
      </c>
      <c r="P31" s="9">
        <v>0</v>
      </c>
      <c r="R31" s="9">
        <f t="shared" si="0"/>
        <v>3924605447</v>
      </c>
    </row>
    <row r="32" spans="1:18" ht="21.75" customHeight="1">
      <c r="A32" s="47" t="s">
        <v>112</v>
      </c>
      <c r="B32" s="47"/>
      <c r="D32" s="9">
        <v>160512851</v>
      </c>
      <c r="F32" s="9">
        <v>76486134</v>
      </c>
      <c r="H32" s="9">
        <v>0</v>
      </c>
      <c r="J32" s="9">
        <v>236998985</v>
      </c>
      <c r="L32" s="9">
        <v>756329305</v>
      </c>
      <c r="N32" s="9">
        <v>343737686</v>
      </c>
      <c r="P32" s="9">
        <v>0</v>
      </c>
      <c r="R32" s="9">
        <f t="shared" si="0"/>
        <v>1100066991</v>
      </c>
    </row>
    <row r="33" spans="1:18" ht="21.75" customHeight="1">
      <c r="A33" s="47" t="s">
        <v>94</v>
      </c>
      <c r="B33" s="47"/>
      <c r="D33" s="9">
        <v>2884677849</v>
      </c>
      <c r="F33" s="9">
        <v>0</v>
      </c>
      <c r="H33" s="9">
        <v>0</v>
      </c>
      <c r="J33" s="9">
        <v>2884677849</v>
      </c>
      <c r="L33" s="9">
        <v>14334973583</v>
      </c>
      <c r="N33" s="9">
        <v>0</v>
      </c>
      <c r="P33" s="9">
        <v>0</v>
      </c>
      <c r="R33" s="9">
        <f t="shared" si="0"/>
        <v>14334973583</v>
      </c>
    </row>
    <row r="34" spans="1:18" ht="21.75" customHeight="1">
      <c r="A34" s="47" t="s">
        <v>88</v>
      </c>
      <c r="B34" s="47"/>
      <c r="D34" s="9">
        <v>0</v>
      </c>
      <c r="F34" s="9">
        <v>1132837126</v>
      </c>
      <c r="H34" s="9">
        <v>0</v>
      </c>
      <c r="J34" s="9">
        <v>1132837126</v>
      </c>
      <c r="L34" s="9">
        <v>0</v>
      </c>
      <c r="N34" s="9">
        <v>5812601305</v>
      </c>
      <c r="P34" s="9">
        <v>0</v>
      </c>
      <c r="R34" s="9">
        <f t="shared" si="0"/>
        <v>5812601305</v>
      </c>
    </row>
    <row r="35" spans="1:18" ht="21.75" customHeight="1">
      <c r="A35" s="47" t="s">
        <v>91</v>
      </c>
      <c r="B35" s="47"/>
      <c r="D35" s="9">
        <v>0</v>
      </c>
      <c r="F35" s="9">
        <v>885351501</v>
      </c>
      <c r="H35" s="9">
        <v>0</v>
      </c>
      <c r="J35" s="9">
        <v>885351501</v>
      </c>
      <c r="L35" s="9">
        <v>0</v>
      </c>
      <c r="N35" s="9">
        <v>3035409732</v>
      </c>
      <c r="P35" s="9">
        <v>0</v>
      </c>
      <c r="R35" s="9">
        <f t="shared" si="0"/>
        <v>3035409732</v>
      </c>
    </row>
    <row r="36" spans="1:18" ht="21.75" customHeight="1">
      <c r="A36" s="47" t="s">
        <v>82</v>
      </c>
      <c r="B36" s="47"/>
      <c r="D36" s="9">
        <v>0</v>
      </c>
      <c r="F36" s="9">
        <v>2292789356</v>
      </c>
      <c r="H36" s="9">
        <v>0</v>
      </c>
      <c r="J36" s="9">
        <v>2292789356</v>
      </c>
      <c r="L36" s="9">
        <v>0</v>
      </c>
      <c r="N36" s="9">
        <v>11222600535</v>
      </c>
      <c r="P36" s="9">
        <v>0</v>
      </c>
      <c r="R36" s="9">
        <f t="shared" si="0"/>
        <v>11222600535</v>
      </c>
    </row>
    <row r="37" spans="1:18" ht="21.75" customHeight="1">
      <c r="A37" s="50" t="s">
        <v>76</v>
      </c>
      <c r="B37" s="50"/>
      <c r="D37" s="13">
        <v>0</v>
      </c>
      <c r="F37" s="13">
        <v>1171587613</v>
      </c>
      <c r="H37" s="13">
        <v>0</v>
      </c>
      <c r="J37" s="13">
        <v>1171587612</v>
      </c>
      <c r="L37" s="13">
        <v>0</v>
      </c>
      <c r="N37" s="13">
        <v>6704684554</v>
      </c>
      <c r="P37" s="13">
        <v>0</v>
      </c>
      <c r="R37" s="13">
        <f t="shared" si="0"/>
        <v>6704684554</v>
      </c>
    </row>
    <row r="38" spans="1:18" ht="21.75" customHeight="1" thickBot="1">
      <c r="A38" s="49" t="s">
        <v>27</v>
      </c>
      <c r="B38" s="49"/>
      <c r="D38" s="16">
        <f>SUM(D9:D37)</f>
        <v>446644498471</v>
      </c>
      <c r="F38" s="16">
        <f>SUM(F9:F37)</f>
        <v>-92212690238</v>
      </c>
      <c r="H38" s="16">
        <f>SUM(H9:H37)</f>
        <v>101501509290</v>
      </c>
      <c r="J38" s="16">
        <f>SUM(J9:J37)</f>
        <v>526771955691</v>
      </c>
      <c r="L38" s="16">
        <f>SUM(L9:L37)</f>
        <v>1619967724212</v>
      </c>
      <c r="N38" s="16">
        <f>SUM(N9:N37)</f>
        <v>15655726310</v>
      </c>
      <c r="P38" s="16">
        <f>SUM(P9:P37)</f>
        <v>145641107603</v>
      </c>
      <c r="R38" s="16">
        <f>SUM(R9:R37)</f>
        <v>1781264558125</v>
      </c>
    </row>
    <row r="39" spans="1:18" ht="13.5" thickTop="1"/>
    <row r="40" spans="1:18">
      <c r="D40" s="39">
        <f>'سود اوراق بهادار'!J30</f>
        <v>446644498471</v>
      </c>
      <c r="F40" s="38">
        <f>SUM('درآمد ناشی از تغییر قیمت اوراق'!I31:I54)-'درآمد ناشی از تغییر قیمت اوراق'!I52</f>
        <v>-92212690238</v>
      </c>
      <c r="H40" s="24">
        <f>SUM('درآمد ناشی از فروش'!I35:I42)</f>
        <v>101501509290</v>
      </c>
      <c r="L40" s="24">
        <f>'سود اوراق بهادار'!T30</f>
        <v>1619967724212</v>
      </c>
      <c r="N40" s="24">
        <f>SUM('درآمد ناشی از تغییر قیمت اوراق'!Q31:Q51)</f>
        <v>15655726310</v>
      </c>
      <c r="P40" s="24">
        <f>SUM('درآمد ناشی از فروش'!Q35:Q42)</f>
        <v>145641107603</v>
      </c>
    </row>
    <row r="41" spans="1:18">
      <c r="D41" s="24">
        <f>D40-D38</f>
        <v>0</v>
      </c>
      <c r="E41" s="24"/>
      <c r="F41" s="24">
        <f>F40-F38</f>
        <v>0</v>
      </c>
      <c r="G41" s="24"/>
      <c r="H41" s="24">
        <f>H40-H38</f>
        <v>0</v>
      </c>
      <c r="I41" s="24"/>
      <c r="J41" s="24"/>
      <c r="K41" s="24"/>
      <c r="L41" s="24">
        <f>L40-L38</f>
        <v>0</v>
      </c>
      <c r="M41" s="24"/>
      <c r="N41" s="24">
        <f>N40-N38</f>
        <v>0</v>
      </c>
      <c r="O41" s="24"/>
      <c r="P41" s="24">
        <f>P40-P38</f>
        <v>0</v>
      </c>
    </row>
    <row r="43" spans="1:18">
      <c r="F43" s="24"/>
    </row>
    <row r="44" spans="1:18">
      <c r="F44" s="24"/>
    </row>
  </sheetData>
  <mergeCells count="37">
    <mergeCell ref="A38:B38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6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14.45" customHeight="1"/>
    <row r="5" spans="1:17" ht="14.45" customHeight="1">
      <c r="A5" s="1" t="s">
        <v>215</v>
      </c>
      <c r="B5" s="42" t="s">
        <v>216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29.1" customHeight="1">
      <c r="M6" s="54" t="s">
        <v>217</v>
      </c>
      <c r="Q6" s="54" t="s">
        <v>218</v>
      </c>
    </row>
    <row r="7" spans="1:17" ht="14.45" customHeight="1">
      <c r="A7" s="43" t="s">
        <v>219</v>
      </c>
      <c r="B7" s="43"/>
      <c r="D7" s="2" t="s">
        <v>220</v>
      </c>
      <c r="F7" s="2" t="s">
        <v>221</v>
      </c>
      <c r="H7" s="2" t="s">
        <v>38</v>
      </c>
      <c r="J7" s="43" t="s">
        <v>222</v>
      </c>
      <c r="K7" s="43"/>
      <c r="M7" s="54"/>
      <c r="O7" s="2" t="s">
        <v>223</v>
      </c>
      <c r="Q7" s="54"/>
    </row>
    <row r="8" spans="1:17" ht="14.45" customHeight="1">
      <c r="A8" s="44" t="s">
        <v>224</v>
      </c>
      <c r="B8" s="58"/>
      <c r="D8" s="44" t="s">
        <v>225</v>
      </c>
      <c r="F8" s="4" t="s">
        <v>226</v>
      </c>
      <c r="H8" s="3"/>
      <c r="J8" s="3"/>
      <c r="K8" s="3"/>
      <c r="M8" s="3"/>
      <c r="O8" s="3"/>
      <c r="Q8" s="3"/>
    </row>
    <row r="9" spans="1:17" ht="14.45" customHeight="1">
      <c r="A9" s="43"/>
      <c r="B9" s="43"/>
      <c r="D9" s="43"/>
      <c r="F9" s="4" t="s">
        <v>227</v>
      </c>
    </row>
    <row r="10" spans="1:17" ht="14.45" customHeight="1">
      <c r="A10" s="44" t="s">
        <v>224</v>
      </c>
      <c r="B10" s="58"/>
      <c r="D10" s="44" t="s">
        <v>228</v>
      </c>
      <c r="F10" s="4" t="s">
        <v>226</v>
      </c>
    </row>
    <row r="11" spans="1:17" ht="14.45" customHeight="1">
      <c r="A11" s="43"/>
      <c r="B11" s="43"/>
      <c r="D11" s="43"/>
      <c r="F11" s="4" t="s">
        <v>229</v>
      </c>
    </row>
    <row r="12" spans="1:17" ht="65.45" customHeight="1">
      <c r="A12" s="55" t="s">
        <v>230</v>
      </c>
      <c r="B12" s="55"/>
      <c r="D12" s="19" t="s">
        <v>231</v>
      </c>
      <c r="F12" s="4" t="s">
        <v>232</v>
      </c>
    </row>
    <row r="13" spans="1:17" ht="14.45" customHeight="1">
      <c r="A13" s="55" t="s">
        <v>153</v>
      </c>
      <c r="B13" s="56"/>
      <c r="D13" s="55" t="s">
        <v>153</v>
      </c>
      <c r="F13" s="4" t="s">
        <v>233</v>
      </c>
    </row>
    <row r="14" spans="1:17" ht="14.45" customHeight="1">
      <c r="A14" s="57"/>
      <c r="B14" s="57"/>
      <c r="D14" s="57"/>
      <c r="F14" s="4" t="s">
        <v>234</v>
      </c>
    </row>
    <row r="15" spans="1:17" ht="14.45" customHeight="1">
      <c r="A15" s="57"/>
      <c r="B15" s="57"/>
      <c r="D15" s="57"/>
      <c r="F15" s="4" t="s">
        <v>235</v>
      </c>
    </row>
    <row r="16" spans="1:17" ht="14.45" customHeight="1">
      <c r="A16" s="54"/>
      <c r="B16" s="54"/>
      <c r="D16" s="54"/>
      <c r="F16" s="4" t="s">
        <v>236</v>
      </c>
    </row>
    <row r="17" spans="1:10" ht="14.45" customHeight="1">
      <c r="A17" s="3"/>
      <c r="B17" s="3"/>
      <c r="D17" s="3"/>
      <c r="F17" s="3"/>
    </row>
    <row r="18" spans="1:10" ht="14.45" customHeight="1">
      <c r="A18" s="43" t="s">
        <v>237</v>
      </c>
      <c r="B18" s="43"/>
      <c r="C18" s="43"/>
      <c r="D18" s="43"/>
      <c r="E18" s="43"/>
      <c r="F18" s="43"/>
      <c r="G18" s="43"/>
      <c r="H18" s="43"/>
      <c r="I18" s="43"/>
      <c r="J18" s="43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28"/>
  <sheetViews>
    <sheetView rightToLeft="1" workbookViewId="0">
      <selection activeCell="D14" sqref="D1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hidden="1" customWidth="1"/>
    <col min="6" max="6" width="20.7109375" hidden="1" customWidth="1"/>
    <col min="7" max="7" width="1.28515625" customWidth="1"/>
    <col min="8" max="8" width="19.42578125" customWidth="1"/>
    <col min="9" max="9" width="1.28515625" hidden="1" customWidth="1"/>
    <col min="10" max="10" width="19.42578125" hidden="1" customWidth="1"/>
    <col min="11" max="11" width="0.28515625" customWidth="1"/>
  </cols>
  <sheetData>
    <row r="1" spans="1:10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/>
    <row r="5" spans="1:10" ht="14.45" customHeight="1">
      <c r="A5" s="1" t="s">
        <v>238</v>
      </c>
      <c r="B5" s="42" t="s">
        <v>239</v>
      </c>
      <c r="C5" s="42"/>
      <c r="D5" s="42"/>
      <c r="E5" s="42"/>
      <c r="F5" s="42"/>
      <c r="G5" s="42"/>
      <c r="H5" s="42"/>
      <c r="I5" s="42"/>
      <c r="J5" s="42"/>
    </row>
    <row r="6" spans="1:10" ht="14.45" customHeight="1">
      <c r="D6" s="43" t="s">
        <v>181</v>
      </c>
      <c r="E6" s="43"/>
      <c r="F6" s="43"/>
      <c r="H6" s="43" t="s">
        <v>182</v>
      </c>
      <c r="I6" s="43"/>
      <c r="J6" s="43"/>
    </row>
    <row r="7" spans="1:10" ht="36.4" customHeight="1">
      <c r="A7" s="43" t="s">
        <v>240</v>
      </c>
      <c r="B7" s="43"/>
      <c r="D7" s="19" t="s">
        <v>241</v>
      </c>
      <c r="E7" s="3"/>
      <c r="F7" s="19" t="s">
        <v>242</v>
      </c>
      <c r="H7" s="19" t="s">
        <v>241</v>
      </c>
      <c r="I7" s="3"/>
      <c r="J7" s="19" t="s">
        <v>242</v>
      </c>
    </row>
    <row r="8" spans="1:10" ht="21.75" customHeight="1">
      <c r="A8" s="21"/>
      <c r="B8" s="21" t="s">
        <v>311</v>
      </c>
      <c r="D8" s="6">
        <v>0</v>
      </c>
      <c r="F8" s="7"/>
      <c r="H8" s="6">
        <v>362712329</v>
      </c>
      <c r="J8" s="7"/>
    </row>
    <row r="9" spans="1:10" ht="21.75" customHeight="1">
      <c r="A9" s="20"/>
      <c r="B9" s="20" t="s">
        <v>290</v>
      </c>
      <c r="D9" s="9">
        <v>90281521784</v>
      </c>
      <c r="F9" s="10"/>
      <c r="H9" s="9">
        <v>438034735513</v>
      </c>
      <c r="J9" s="10"/>
    </row>
    <row r="10" spans="1:10" ht="21.75" customHeight="1">
      <c r="A10" s="20"/>
      <c r="B10" s="20" t="s">
        <v>312</v>
      </c>
      <c r="D10" s="9">
        <v>233921856</v>
      </c>
      <c r="F10" s="10"/>
      <c r="H10" s="9">
        <v>4601466494</v>
      </c>
      <c r="J10" s="10"/>
    </row>
    <row r="11" spans="1:10" ht="21.75" customHeight="1">
      <c r="A11" s="20"/>
      <c r="B11" s="20" t="s">
        <v>291</v>
      </c>
      <c r="D11" s="9">
        <v>25602733975</v>
      </c>
      <c r="F11" s="10"/>
      <c r="H11" s="9">
        <v>109882922632</v>
      </c>
      <c r="J11" s="10"/>
    </row>
    <row r="12" spans="1:10" ht="21.75" customHeight="1">
      <c r="A12" s="20"/>
      <c r="B12" s="20" t="s">
        <v>292</v>
      </c>
      <c r="D12" s="9">
        <v>259465753</v>
      </c>
      <c r="F12" s="10"/>
      <c r="H12" s="9">
        <v>1297328765</v>
      </c>
      <c r="J12" s="10"/>
    </row>
    <row r="13" spans="1:10" ht="21.75" customHeight="1">
      <c r="A13" s="20"/>
      <c r="B13" s="20" t="s">
        <v>293</v>
      </c>
      <c r="D13" s="9">
        <v>108775588224</v>
      </c>
      <c r="F13" s="10"/>
      <c r="H13" s="9">
        <v>340223660434</v>
      </c>
      <c r="J13" s="10"/>
    </row>
    <row r="14" spans="1:10" ht="21.75" customHeight="1">
      <c r="A14" s="20"/>
      <c r="B14" s="20" t="s">
        <v>294</v>
      </c>
      <c r="D14" s="9">
        <v>120232009994</v>
      </c>
      <c r="F14" s="10"/>
      <c r="H14" s="9">
        <v>491097780650</v>
      </c>
      <c r="J14" s="10"/>
    </row>
    <row r="15" spans="1:10" ht="21.75" customHeight="1">
      <c r="A15" s="20"/>
      <c r="B15" s="20" t="s">
        <v>295</v>
      </c>
      <c r="D15" s="9">
        <v>61145205485</v>
      </c>
      <c r="F15" s="10"/>
      <c r="H15" s="9">
        <v>321505864943</v>
      </c>
      <c r="J15" s="10"/>
    </row>
    <row r="16" spans="1:10" ht="21.75" customHeight="1">
      <c r="A16" s="20"/>
      <c r="B16" s="20" t="s">
        <v>296</v>
      </c>
      <c r="D16" s="9">
        <v>86623736197</v>
      </c>
      <c r="F16" s="10"/>
      <c r="H16" s="9">
        <v>368680608311</v>
      </c>
      <c r="J16" s="10"/>
    </row>
    <row r="17" spans="1:10" ht="21.75" customHeight="1">
      <c r="A17" s="20"/>
      <c r="B17" s="20" t="s">
        <v>301</v>
      </c>
      <c r="D17" s="9">
        <v>3098675</v>
      </c>
      <c r="F17" s="10"/>
      <c r="H17" s="9">
        <v>6177775</v>
      </c>
      <c r="J17" s="10"/>
    </row>
    <row r="18" spans="1:10" ht="21.75" customHeight="1">
      <c r="A18" s="20"/>
      <c r="B18" s="20" t="s">
        <v>302</v>
      </c>
      <c r="D18" s="9">
        <v>4945</v>
      </c>
      <c r="F18" s="10"/>
      <c r="H18" s="9">
        <v>24400201</v>
      </c>
      <c r="J18" s="10"/>
    </row>
    <row r="19" spans="1:10" ht="21.75" customHeight="1">
      <c r="A19" s="20"/>
      <c r="B19" s="20" t="s">
        <v>297</v>
      </c>
      <c r="D19" s="9">
        <v>16426</v>
      </c>
      <c r="F19" s="10"/>
      <c r="H19" s="9">
        <v>83396</v>
      </c>
      <c r="J19" s="10"/>
    </row>
    <row r="20" spans="1:10" ht="21.75" customHeight="1">
      <c r="A20" s="20"/>
      <c r="B20" s="20" t="s">
        <v>298</v>
      </c>
      <c r="D20" s="9">
        <v>1126419</v>
      </c>
      <c r="F20" s="10"/>
      <c r="H20" s="9">
        <v>6705408</v>
      </c>
      <c r="J20" s="10"/>
    </row>
    <row r="21" spans="1:10" ht="21.75" customHeight="1">
      <c r="A21" s="20"/>
      <c r="B21" s="20" t="s">
        <v>299</v>
      </c>
      <c r="D21" s="9">
        <v>2322380</v>
      </c>
      <c r="F21" s="10"/>
      <c r="H21" s="9">
        <v>8408222</v>
      </c>
      <c r="J21" s="10"/>
    </row>
    <row r="22" spans="1:10" ht="21.75" customHeight="1">
      <c r="A22" s="20"/>
      <c r="B22" s="20" t="s">
        <v>300</v>
      </c>
      <c r="D22" s="9">
        <v>81178022</v>
      </c>
      <c r="F22" s="10"/>
      <c r="H22" s="9">
        <v>82520306</v>
      </c>
      <c r="J22" s="10"/>
    </row>
    <row r="23" spans="1:10" ht="21.75" customHeight="1">
      <c r="A23" s="20"/>
      <c r="B23" s="20" t="s">
        <v>305</v>
      </c>
      <c r="D23" s="9">
        <v>275949</v>
      </c>
      <c r="F23" s="10"/>
      <c r="H23" s="9">
        <v>348320</v>
      </c>
      <c r="J23" s="10"/>
    </row>
    <row r="24" spans="1:10" ht="21.75" customHeight="1">
      <c r="A24" s="20"/>
      <c r="B24" s="20" t="s">
        <v>306</v>
      </c>
      <c r="D24" s="9">
        <v>15384</v>
      </c>
      <c r="F24" s="10"/>
      <c r="H24" s="9">
        <v>625282</v>
      </c>
      <c r="J24" s="10"/>
    </row>
    <row r="25" spans="1:10" ht="21.75" customHeight="1">
      <c r="A25" s="20"/>
      <c r="B25" s="20" t="s">
        <v>303</v>
      </c>
      <c r="D25" s="9">
        <v>36666</v>
      </c>
      <c r="F25" s="10"/>
      <c r="H25" s="9">
        <v>150408</v>
      </c>
      <c r="J25" s="10"/>
    </row>
    <row r="26" spans="1:10" ht="21.75" customHeight="1">
      <c r="A26" s="20"/>
      <c r="B26" s="20" t="s">
        <v>307</v>
      </c>
      <c r="D26" s="9">
        <v>6301</v>
      </c>
      <c r="F26" s="10"/>
      <c r="H26" s="9">
        <v>65374</v>
      </c>
      <c r="J26" s="10"/>
    </row>
    <row r="27" spans="1:10" ht="21.75" customHeight="1">
      <c r="A27" s="20"/>
      <c r="B27" s="20" t="s">
        <v>304</v>
      </c>
      <c r="D27" s="9">
        <v>5560</v>
      </c>
      <c r="F27" s="10"/>
      <c r="H27" s="9">
        <v>87378</v>
      </c>
      <c r="J27" s="10"/>
    </row>
    <row r="28" spans="1:10" ht="21.75" customHeight="1" thickBot="1">
      <c r="A28" s="37" t="s">
        <v>27</v>
      </c>
      <c r="B28" s="37"/>
      <c r="D28" s="16">
        <v>493242269995</v>
      </c>
      <c r="F28" s="16"/>
      <c r="H28" s="16">
        <v>2075816652141</v>
      </c>
      <c r="J28" s="16"/>
    </row>
  </sheetData>
  <mergeCells count="7"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0" t="s">
        <v>0</v>
      </c>
      <c r="B1" s="40"/>
      <c r="C1" s="40"/>
      <c r="D1" s="40"/>
      <c r="E1" s="40"/>
      <c r="F1" s="40"/>
    </row>
    <row r="2" spans="1:6" ht="21.75" customHeight="1">
      <c r="A2" s="40" t="s">
        <v>162</v>
      </c>
      <c r="B2" s="40"/>
      <c r="C2" s="40"/>
      <c r="D2" s="40"/>
      <c r="E2" s="40"/>
      <c r="F2" s="40"/>
    </row>
    <row r="3" spans="1:6" ht="21.75" customHeight="1">
      <c r="A3" s="40" t="s">
        <v>2</v>
      </c>
      <c r="B3" s="40"/>
      <c r="C3" s="40"/>
      <c r="D3" s="40"/>
      <c r="E3" s="40"/>
      <c r="F3" s="40"/>
    </row>
    <row r="4" spans="1:6" ht="14.45" customHeight="1"/>
    <row r="5" spans="1:6" ht="29.1" customHeight="1">
      <c r="A5" s="1" t="s">
        <v>243</v>
      </c>
      <c r="B5" s="42" t="s">
        <v>177</v>
      </c>
      <c r="C5" s="42"/>
      <c r="D5" s="42"/>
      <c r="E5" s="42"/>
      <c r="F5" s="42"/>
    </row>
    <row r="6" spans="1:6" ht="14.45" customHeight="1">
      <c r="D6" s="2" t="s">
        <v>181</v>
      </c>
      <c r="F6" s="2" t="s">
        <v>9</v>
      </c>
    </row>
    <row r="7" spans="1:6" ht="14.45" customHeight="1">
      <c r="A7" s="43" t="s">
        <v>177</v>
      </c>
      <c r="B7" s="43"/>
      <c r="D7" s="4" t="s">
        <v>159</v>
      </c>
      <c r="F7" s="4" t="s">
        <v>159</v>
      </c>
    </row>
    <row r="8" spans="1:6" ht="21.75" customHeight="1">
      <c r="A8" s="45" t="s">
        <v>177</v>
      </c>
      <c r="B8" s="45"/>
      <c r="D8" s="6">
        <v>0</v>
      </c>
      <c r="F8" s="6">
        <v>0</v>
      </c>
    </row>
    <row r="9" spans="1:6" ht="21.75" customHeight="1">
      <c r="A9" s="47" t="s">
        <v>244</v>
      </c>
      <c r="B9" s="47"/>
      <c r="D9" s="9">
        <v>0</v>
      </c>
      <c r="F9" s="9">
        <v>1138691830</v>
      </c>
    </row>
    <row r="10" spans="1:6" ht="21.75" customHeight="1">
      <c r="A10" s="50" t="s">
        <v>245</v>
      </c>
      <c r="B10" s="50"/>
      <c r="D10" s="13">
        <v>25086725</v>
      </c>
      <c r="F10" s="13">
        <v>131549211</v>
      </c>
    </row>
    <row r="11" spans="1:6" ht="21.75" customHeight="1">
      <c r="A11" s="49" t="s">
        <v>27</v>
      </c>
      <c r="B11" s="49"/>
      <c r="D11" s="16">
        <v>25086725</v>
      </c>
      <c r="F11" s="16">
        <v>1270241041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V15"/>
  <sheetViews>
    <sheetView rightToLeft="1" workbookViewId="0">
      <selection activeCell="S9" sqref="S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3.14062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140625" bestFit="1" customWidth="1"/>
    <col min="18" max="18" width="1.28515625" customWidth="1"/>
    <col min="19" max="19" width="15.5703125" customWidth="1"/>
    <col min="20" max="20" width="0.28515625" customWidth="1"/>
  </cols>
  <sheetData>
    <row r="1" spans="1:22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2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2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22" ht="14.45" customHeight="1"/>
    <row r="5" spans="1:22" ht="14.45" customHeight="1">
      <c r="A5" s="42" t="s">
        <v>184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2" ht="14.45" customHeight="1">
      <c r="A6" s="43" t="s">
        <v>29</v>
      </c>
      <c r="C6" s="43" t="s">
        <v>246</v>
      </c>
      <c r="D6" s="43"/>
      <c r="E6" s="43"/>
      <c r="F6" s="43"/>
      <c r="G6" s="43"/>
      <c r="I6" s="43" t="s">
        <v>181</v>
      </c>
      <c r="J6" s="43"/>
      <c r="K6" s="43"/>
      <c r="L6" s="43"/>
      <c r="M6" s="43"/>
      <c r="O6" s="43" t="s">
        <v>182</v>
      </c>
      <c r="P6" s="43"/>
      <c r="Q6" s="43"/>
      <c r="R6" s="43"/>
      <c r="S6" s="43"/>
    </row>
    <row r="7" spans="1:22" ht="42">
      <c r="A7" s="43"/>
      <c r="C7" s="19" t="s">
        <v>247</v>
      </c>
      <c r="D7" s="3"/>
      <c r="E7" s="19" t="s">
        <v>248</v>
      </c>
      <c r="F7" s="3"/>
      <c r="G7" s="19" t="s">
        <v>249</v>
      </c>
      <c r="I7" s="19" t="s">
        <v>250</v>
      </c>
      <c r="J7" s="3"/>
      <c r="K7" s="19" t="s">
        <v>251</v>
      </c>
      <c r="L7" s="3"/>
      <c r="M7" s="19" t="s">
        <v>252</v>
      </c>
      <c r="O7" s="19" t="s">
        <v>250</v>
      </c>
      <c r="P7" s="3"/>
      <c r="Q7" s="19" t="s">
        <v>251</v>
      </c>
      <c r="R7" s="3"/>
      <c r="S7" s="19" t="s">
        <v>252</v>
      </c>
    </row>
    <row r="8" spans="1:22" ht="21.75" customHeight="1">
      <c r="A8" s="5" t="s">
        <v>187</v>
      </c>
      <c r="C8" s="5" t="s">
        <v>253</v>
      </c>
      <c r="E8" s="6">
        <v>7000000</v>
      </c>
      <c r="G8" s="6">
        <v>450</v>
      </c>
      <c r="I8" s="6">
        <v>0</v>
      </c>
      <c r="K8" s="6">
        <v>0</v>
      </c>
      <c r="M8" s="6">
        <f>I8+K8</f>
        <v>0</v>
      </c>
      <c r="O8" s="6">
        <v>3150000000</v>
      </c>
      <c r="Q8" s="6">
        <v>0</v>
      </c>
      <c r="S8" s="6">
        <f>O8+Q8</f>
        <v>3150000000</v>
      </c>
      <c r="V8" s="24">
        <f>-Q8</f>
        <v>0</v>
      </c>
    </row>
    <row r="9" spans="1:22" ht="21.75" customHeight="1">
      <c r="A9" s="8" t="s">
        <v>19</v>
      </c>
      <c r="C9" s="8" t="s">
        <v>254</v>
      </c>
      <c r="E9" s="9">
        <v>7000000</v>
      </c>
      <c r="G9" s="9">
        <v>60</v>
      </c>
      <c r="I9" s="9">
        <v>0</v>
      </c>
      <c r="K9" s="9">
        <v>0</v>
      </c>
      <c r="M9" s="9">
        <f t="shared" ref="M9:M14" si="0">I9+K9</f>
        <v>0</v>
      </c>
      <c r="O9" s="9">
        <v>420000000</v>
      </c>
      <c r="Q9" s="9">
        <v>0</v>
      </c>
      <c r="S9" s="9">
        <f t="shared" ref="S9:S14" si="1">O9+Q9</f>
        <v>420000000</v>
      </c>
      <c r="V9" s="24">
        <f t="shared" ref="V9:V14" si="2">-Q9</f>
        <v>0</v>
      </c>
    </row>
    <row r="10" spans="1:22" ht="21.75" customHeight="1">
      <c r="A10" s="8" t="s">
        <v>24</v>
      </c>
      <c r="C10" s="8" t="s">
        <v>255</v>
      </c>
      <c r="E10" s="9">
        <v>1174922</v>
      </c>
      <c r="G10" s="9">
        <v>2390</v>
      </c>
      <c r="I10" s="9">
        <v>2808063580</v>
      </c>
      <c r="K10" s="9">
        <v>0</v>
      </c>
      <c r="M10" s="9">
        <f t="shared" si="0"/>
        <v>2808063580</v>
      </c>
      <c r="O10" s="9">
        <v>2808063580</v>
      </c>
      <c r="Q10" s="9">
        <v>0</v>
      </c>
      <c r="S10" s="9">
        <f t="shared" si="1"/>
        <v>2808063580</v>
      </c>
      <c r="V10" s="24">
        <f t="shared" si="2"/>
        <v>0</v>
      </c>
    </row>
    <row r="11" spans="1:22" ht="21.75" customHeight="1">
      <c r="A11" s="8" t="s">
        <v>26</v>
      </c>
      <c r="C11" s="8" t="s">
        <v>7</v>
      </c>
      <c r="E11" s="9">
        <v>4000001</v>
      </c>
      <c r="G11" s="9">
        <v>370</v>
      </c>
      <c r="I11" s="9">
        <v>1480000370</v>
      </c>
      <c r="K11" s="9">
        <v>-47</v>
      </c>
      <c r="M11" s="9">
        <f t="shared" si="0"/>
        <v>1480000323</v>
      </c>
      <c r="O11" s="9">
        <v>1480000370</v>
      </c>
      <c r="Q11" s="9">
        <v>-47</v>
      </c>
      <c r="S11" s="9">
        <f t="shared" si="1"/>
        <v>1480000323</v>
      </c>
      <c r="V11" s="24">
        <f t="shared" si="2"/>
        <v>47</v>
      </c>
    </row>
    <row r="12" spans="1:22" ht="21.75" customHeight="1">
      <c r="A12" s="8" t="s">
        <v>20</v>
      </c>
      <c r="C12" s="8" t="s">
        <v>256</v>
      </c>
      <c r="E12" s="9">
        <v>2000000</v>
      </c>
      <c r="G12" s="9">
        <v>936</v>
      </c>
      <c r="I12" s="9">
        <v>1872000000</v>
      </c>
      <c r="K12" s="9">
        <v>-245142857</v>
      </c>
      <c r="M12" s="9">
        <f t="shared" si="0"/>
        <v>1626857143</v>
      </c>
      <c r="O12" s="9">
        <v>1872000000</v>
      </c>
      <c r="Q12" s="9">
        <v>-245142857</v>
      </c>
      <c r="S12" s="9">
        <f t="shared" si="1"/>
        <v>1626857143</v>
      </c>
      <c r="V12" s="24">
        <f t="shared" si="2"/>
        <v>245142857</v>
      </c>
    </row>
    <row r="13" spans="1:22" ht="21.75" customHeight="1">
      <c r="A13" s="8" t="s">
        <v>21</v>
      </c>
      <c r="C13" s="8" t="s">
        <v>254</v>
      </c>
      <c r="E13" s="9">
        <v>1750000</v>
      </c>
      <c r="G13" s="9">
        <v>2280</v>
      </c>
      <c r="I13" s="9">
        <v>0</v>
      </c>
      <c r="K13" s="9">
        <v>0</v>
      </c>
      <c r="M13" s="9">
        <f t="shared" si="0"/>
        <v>0</v>
      </c>
      <c r="O13" s="9">
        <v>3990000000</v>
      </c>
      <c r="Q13" s="9">
        <v>-499646495</v>
      </c>
      <c r="S13" s="9">
        <f t="shared" si="1"/>
        <v>3490353505</v>
      </c>
      <c r="V13" s="24">
        <f t="shared" si="2"/>
        <v>499646495</v>
      </c>
    </row>
    <row r="14" spans="1:22" ht="21.75" customHeight="1">
      <c r="A14" s="11" t="s">
        <v>191</v>
      </c>
      <c r="C14" s="11" t="s">
        <v>257</v>
      </c>
      <c r="E14" s="13">
        <v>3000000</v>
      </c>
      <c r="G14" s="13">
        <v>560</v>
      </c>
      <c r="I14" s="13">
        <v>0</v>
      </c>
      <c r="K14" s="13">
        <v>0</v>
      </c>
      <c r="M14" s="13">
        <f t="shared" si="0"/>
        <v>0</v>
      </c>
      <c r="O14" s="13">
        <v>1680000000</v>
      </c>
      <c r="Q14" s="13">
        <v>0</v>
      </c>
      <c r="S14" s="13">
        <f t="shared" si="1"/>
        <v>1680000000</v>
      </c>
      <c r="V14" s="24">
        <f t="shared" si="2"/>
        <v>0</v>
      </c>
    </row>
    <row r="15" spans="1:22" ht="21.75" customHeight="1">
      <c r="A15" s="15" t="s">
        <v>27</v>
      </c>
      <c r="C15" s="16"/>
      <c r="E15" s="16"/>
      <c r="G15" s="16"/>
      <c r="I15" s="16">
        <f>SUM(I8:I14)</f>
        <v>6160063950</v>
      </c>
      <c r="K15" s="16">
        <f>SUM(K8:K14)</f>
        <v>-245142904</v>
      </c>
      <c r="M15" s="16">
        <f>SUM(M8:M14)</f>
        <v>5914921046</v>
      </c>
      <c r="O15" s="16">
        <f>SUM(O8:O14)</f>
        <v>15400063950</v>
      </c>
      <c r="Q15" s="16">
        <f>SUM(Q8:Q14)</f>
        <v>-744789399</v>
      </c>
      <c r="S15" s="16">
        <f>SUM(S8:S14)</f>
        <v>14655274551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4.45" customHeight="1"/>
    <row r="5" spans="1:11" ht="14.45" customHeight="1">
      <c r="A5" s="42" t="s">
        <v>196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4.45" customHeight="1">
      <c r="I6" s="2" t="s">
        <v>181</v>
      </c>
      <c r="K6" s="2" t="s">
        <v>182</v>
      </c>
    </row>
    <row r="7" spans="1:11" ht="29.1" customHeight="1">
      <c r="A7" s="2" t="s">
        <v>258</v>
      </c>
      <c r="C7" s="18" t="s">
        <v>259</v>
      </c>
      <c r="E7" s="18" t="s">
        <v>260</v>
      </c>
      <c r="G7" s="18" t="s">
        <v>261</v>
      </c>
      <c r="I7" s="19" t="s">
        <v>262</v>
      </c>
      <c r="K7" s="19" t="s">
        <v>262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35"/>
  <sheetViews>
    <sheetView rightToLeft="1" workbookViewId="0">
      <selection sqref="A1:T1"/>
    </sheetView>
  </sheetViews>
  <sheetFormatPr defaultRowHeight="12.75"/>
  <cols>
    <col min="1" max="1" width="39" customWidth="1"/>
    <col min="2" max="2" width="1.28515625" hidden="1" customWidth="1"/>
    <col min="3" max="3" width="16.85546875" hidden="1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5.85546875" bestFit="1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7.5703125" bestFit="1" customWidth="1"/>
    <col min="17" max="17" width="1.28515625" customWidth="1"/>
    <col min="18" max="18" width="10.42578125" customWidth="1"/>
    <col min="19" max="19" width="1.28515625" customWidth="1"/>
    <col min="20" max="20" width="17.5703125" bestFit="1" customWidth="1"/>
    <col min="21" max="21" width="0.28515625" customWidth="1"/>
  </cols>
  <sheetData>
    <row r="1" spans="1:20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14.45" customHeight="1"/>
    <row r="5" spans="1:20" ht="14.45" customHeight="1">
      <c r="A5" s="42" t="s">
        <v>263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ht="14.45" customHeight="1">
      <c r="A6" s="43" t="s">
        <v>165</v>
      </c>
      <c r="J6" s="43" t="s">
        <v>181</v>
      </c>
      <c r="K6" s="43"/>
      <c r="L6" s="43"/>
      <c r="M6" s="43"/>
      <c r="N6" s="43"/>
      <c r="P6" s="43" t="s">
        <v>182</v>
      </c>
      <c r="Q6" s="43"/>
      <c r="R6" s="43"/>
      <c r="S6" s="43"/>
      <c r="T6" s="43"/>
    </row>
    <row r="7" spans="1:20" ht="29.1" customHeight="1">
      <c r="A7" s="43"/>
      <c r="C7" s="18" t="s">
        <v>264</v>
      </c>
      <c r="E7" s="54" t="s">
        <v>70</v>
      </c>
      <c r="F7" s="54"/>
      <c r="H7" s="18" t="s">
        <v>265</v>
      </c>
      <c r="J7" s="19" t="s">
        <v>266</v>
      </c>
      <c r="K7" s="3"/>
      <c r="L7" s="19" t="s">
        <v>251</v>
      </c>
      <c r="M7" s="3"/>
      <c r="N7" s="19" t="s">
        <v>267</v>
      </c>
      <c r="P7" s="19" t="s">
        <v>266</v>
      </c>
      <c r="Q7" s="3"/>
      <c r="R7" s="19" t="s">
        <v>251</v>
      </c>
      <c r="S7" s="3"/>
      <c r="T7" s="19" t="s">
        <v>267</v>
      </c>
    </row>
    <row r="8" spans="1:20" ht="21.75" customHeight="1">
      <c r="A8" s="5" t="s">
        <v>210</v>
      </c>
      <c r="C8" s="3"/>
      <c r="E8" s="5" t="s">
        <v>268</v>
      </c>
      <c r="F8" s="3"/>
      <c r="H8" s="7">
        <v>18</v>
      </c>
      <c r="J8" s="6">
        <v>0</v>
      </c>
      <c r="L8" s="6">
        <v>0</v>
      </c>
      <c r="N8" s="6">
        <v>0</v>
      </c>
      <c r="P8" s="6">
        <v>380420196</v>
      </c>
      <c r="R8" s="6">
        <v>0</v>
      </c>
      <c r="T8" s="6">
        <v>380420196</v>
      </c>
    </row>
    <row r="9" spans="1:20" ht="21.75" customHeight="1">
      <c r="A9" s="8" t="s">
        <v>136</v>
      </c>
      <c r="E9" s="8" t="s">
        <v>137</v>
      </c>
      <c r="H9" s="10">
        <v>23</v>
      </c>
      <c r="J9" s="9">
        <v>84739371181</v>
      </c>
      <c r="L9" s="9">
        <v>0</v>
      </c>
      <c r="N9" s="9">
        <v>84739371181</v>
      </c>
      <c r="P9" s="9">
        <v>84739371181</v>
      </c>
      <c r="R9" s="9">
        <v>0</v>
      </c>
      <c r="T9" s="9">
        <v>84739371181</v>
      </c>
    </row>
    <row r="10" spans="1:20" ht="21.75" customHeight="1">
      <c r="A10" s="8" t="s">
        <v>133</v>
      </c>
      <c r="E10" s="8" t="s">
        <v>135</v>
      </c>
      <c r="H10" s="10">
        <v>23</v>
      </c>
      <c r="J10" s="9">
        <v>5685371394</v>
      </c>
      <c r="L10" s="9">
        <v>0</v>
      </c>
      <c r="N10" s="9">
        <v>5685371394</v>
      </c>
      <c r="P10" s="9">
        <v>15764976088</v>
      </c>
      <c r="R10" s="9">
        <v>0</v>
      </c>
      <c r="T10" s="9">
        <v>15764976088</v>
      </c>
    </row>
    <row r="11" spans="1:20" ht="21.75" customHeight="1">
      <c r="A11" s="8" t="s">
        <v>130</v>
      </c>
      <c r="E11" s="8" t="s">
        <v>132</v>
      </c>
      <c r="H11" s="10">
        <v>23</v>
      </c>
      <c r="J11" s="9">
        <v>30892040004</v>
      </c>
      <c r="L11" s="9">
        <v>0</v>
      </c>
      <c r="N11" s="9">
        <v>30892040004</v>
      </c>
      <c r="P11" s="9">
        <v>74432336051</v>
      </c>
      <c r="R11" s="9">
        <v>0</v>
      </c>
      <c r="T11" s="9">
        <v>74432336051</v>
      </c>
    </row>
    <row r="12" spans="1:20" ht="21.75" customHeight="1">
      <c r="A12" s="8" t="s">
        <v>127</v>
      </c>
      <c r="E12" s="8" t="s">
        <v>129</v>
      </c>
      <c r="H12" s="10">
        <v>23</v>
      </c>
      <c r="J12" s="9">
        <v>39828647504</v>
      </c>
      <c r="L12" s="9">
        <v>0</v>
      </c>
      <c r="N12" s="9">
        <v>39828647504</v>
      </c>
      <c r="P12" s="9">
        <v>149674196792</v>
      </c>
      <c r="R12" s="9">
        <v>0</v>
      </c>
      <c r="T12" s="9">
        <v>149674196792</v>
      </c>
    </row>
    <row r="13" spans="1:20" ht="21.75" customHeight="1">
      <c r="A13" s="8" t="s">
        <v>124</v>
      </c>
      <c r="E13" s="8" t="s">
        <v>126</v>
      </c>
      <c r="H13" s="10">
        <v>23</v>
      </c>
      <c r="J13" s="9">
        <v>36096221210</v>
      </c>
      <c r="L13" s="9">
        <v>0</v>
      </c>
      <c r="N13" s="9">
        <v>36096221210</v>
      </c>
      <c r="P13" s="9">
        <v>82181337138</v>
      </c>
      <c r="R13" s="9">
        <v>0</v>
      </c>
      <c r="T13" s="9">
        <v>82181337138</v>
      </c>
    </row>
    <row r="14" spans="1:20" ht="21.75" customHeight="1">
      <c r="A14" s="8" t="s">
        <v>121</v>
      </c>
      <c r="E14" s="8" t="s">
        <v>123</v>
      </c>
      <c r="H14" s="10">
        <v>23</v>
      </c>
      <c r="J14" s="9">
        <v>22816721207</v>
      </c>
      <c r="L14" s="9">
        <v>0</v>
      </c>
      <c r="N14" s="9">
        <v>22816721207</v>
      </c>
      <c r="P14" s="9">
        <v>119828009342</v>
      </c>
      <c r="R14" s="9">
        <v>0</v>
      </c>
      <c r="T14" s="9">
        <v>119828009342</v>
      </c>
    </row>
    <row r="15" spans="1:20" ht="21.75" customHeight="1">
      <c r="A15" s="8" t="s">
        <v>141</v>
      </c>
      <c r="E15" s="8" t="s">
        <v>144</v>
      </c>
      <c r="H15" s="10">
        <v>20.5</v>
      </c>
      <c r="J15" s="9">
        <v>79744629555</v>
      </c>
      <c r="L15" s="9">
        <v>0</v>
      </c>
      <c r="N15" s="9">
        <v>79744629555</v>
      </c>
      <c r="P15" s="9">
        <v>361965981495</v>
      </c>
      <c r="R15" s="9">
        <v>0</v>
      </c>
      <c r="T15" s="9">
        <v>361965981495</v>
      </c>
    </row>
    <row r="16" spans="1:20" ht="21.75" customHeight="1">
      <c r="A16" s="8" t="s">
        <v>138</v>
      </c>
      <c r="E16" s="8" t="s">
        <v>140</v>
      </c>
      <c r="H16" s="10">
        <v>23</v>
      </c>
      <c r="J16" s="9">
        <v>15662103040</v>
      </c>
      <c r="L16" s="9">
        <v>0</v>
      </c>
      <c r="N16" s="9">
        <v>15662103040</v>
      </c>
      <c r="P16" s="9">
        <v>78257880811</v>
      </c>
      <c r="R16" s="9">
        <v>0</v>
      </c>
      <c r="T16" s="9">
        <v>78257880811</v>
      </c>
    </row>
    <row r="17" spans="1:20" ht="21.75" customHeight="1">
      <c r="A17" s="8" t="s">
        <v>109</v>
      </c>
      <c r="E17" s="8" t="s">
        <v>111</v>
      </c>
      <c r="H17" s="10">
        <v>23</v>
      </c>
      <c r="J17" s="9">
        <v>37838022564</v>
      </c>
      <c r="L17" s="9">
        <v>0</v>
      </c>
      <c r="N17" s="9">
        <v>37838022564</v>
      </c>
      <c r="P17" s="9">
        <v>207034675476</v>
      </c>
      <c r="R17" s="9">
        <v>0</v>
      </c>
      <c r="T17" s="9">
        <v>207034675476</v>
      </c>
    </row>
    <row r="18" spans="1:20" ht="21.75" customHeight="1">
      <c r="A18" s="8" t="s">
        <v>118</v>
      </c>
      <c r="E18" s="8" t="s">
        <v>120</v>
      </c>
      <c r="H18" s="10">
        <v>23</v>
      </c>
      <c r="J18" s="9">
        <v>9749561491</v>
      </c>
      <c r="L18" s="9">
        <v>0</v>
      </c>
      <c r="N18" s="9">
        <v>9749561491</v>
      </c>
      <c r="P18" s="9">
        <v>51624369534</v>
      </c>
      <c r="R18" s="9">
        <v>0</v>
      </c>
      <c r="T18" s="9">
        <v>51624369534</v>
      </c>
    </row>
    <row r="19" spans="1:20" ht="21.75" customHeight="1">
      <c r="A19" s="8" t="s">
        <v>72</v>
      </c>
      <c r="E19" s="8" t="s">
        <v>75</v>
      </c>
      <c r="H19" s="10">
        <v>2</v>
      </c>
      <c r="J19" s="9">
        <v>17603615880</v>
      </c>
      <c r="L19" s="9">
        <v>0</v>
      </c>
      <c r="N19" s="9">
        <v>17603615880</v>
      </c>
      <c r="P19" s="9">
        <v>88164639985</v>
      </c>
      <c r="R19" s="9">
        <v>0</v>
      </c>
      <c r="T19" s="9">
        <v>88164639985</v>
      </c>
    </row>
    <row r="20" spans="1:20" ht="21.75" customHeight="1">
      <c r="A20" s="8" t="s">
        <v>97</v>
      </c>
      <c r="E20" s="8" t="s">
        <v>99</v>
      </c>
      <c r="H20" s="10">
        <v>23</v>
      </c>
      <c r="J20" s="9">
        <v>28625336113</v>
      </c>
      <c r="L20" s="9">
        <v>0</v>
      </c>
      <c r="N20" s="9">
        <v>28625336113</v>
      </c>
      <c r="P20" s="9">
        <v>78621300244</v>
      </c>
      <c r="R20" s="9">
        <v>0</v>
      </c>
      <c r="T20" s="9">
        <v>78621300244</v>
      </c>
    </row>
    <row r="21" spans="1:20" ht="21.75" customHeight="1">
      <c r="A21" s="8" t="s">
        <v>106</v>
      </c>
      <c r="E21" s="8" t="s">
        <v>108</v>
      </c>
      <c r="H21" s="10">
        <v>23</v>
      </c>
      <c r="J21" s="9">
        <v>8444912660</v>
      </c>
      <c r="L21" s="9">
        <v>0</v>
      </c>
      <c r="N21" s="9">
        <v>8444912660</v>
      </c>
      <c r="P21" s="9">
        <v>42298173274</v>
      </c>
      <c r="R21" s="9">
        <v>0</v>
      </c>
      <c r="T21" s="9">
        <v>42298173274</v>
      </c>
    </row>
    <row r="22" spans="1:20" ht="21.75" customHeight="1">
      <c r="A22" s="8" t="s">
        <v>100</v>
      </c>
      <c r="E22" s="8" t="s">
        <v>102</v>
      </c>
      <c r="H22" s="10">
        <v>23</v>
      </c>
      <c r="J22" s="9">
        <v>10502309348</v>
      </c>
      <c r="L22" s="9">
        <v>0</v>
      </c>
      <c r="N22" s="9">
        <v>10502309348</v>
      </c>
      <c r="P22" s="9">
        <v>53551093892</v>
      </c>
      <c r="R22" s="9">
        <v>0</v>
      </c>
      <c r="T22" s="9">
        <v>53551093892</v>
      </c>
    </row>
    <row r="23" spans="1:20" ht="21.75" customHeight="1">
      <c r="A23" s="8" t="s">
        <v>115</v>
      </c>
      <c r="E23" s="8" t="s">
        <v>117</v>
      </c>
      <c r="H23" s="10">
        <v>20.5</v>
      </c>
      <c r="J23" s="9">
        <v>11052593245</v>
      </c>
      <c r="L23" s="9">
        <v>0</v>
      </c>
      <c r="N23" s="9">
        <v>11052593245</v>
      </c>
      <c r="P23" s="9">
        <v>78628794609</v>
      </c>
      <c r="R23" s="9">
        <v>0</v>
      </c>
      <c r="T23" s="9">
        <v>78628794609</v>
      </c>
    </row>
    <row r="24" spans="1:20" ht="21.75" customHeight="1">
      <c r="A24" s="8" t="s">
        <v>103</v>
      </c>
      <c r="E24" s="8" t="s">
        <v>105</v>
      </c>
      <c r="H24" s="10">
        <v>18</v>
      </c>
      <c r="J24" s="9">
        <v>4317851375</v>
      </c>
      <c r="L24" s="9">
        <v>0</v>
      </c>
      <c r="N24" s="9">
        <v>4317851375</v>
      </c>
      <c r="P24" s="9">
        <v>21794066019</v>
      </c>
      <c r="R24" s="9">
        <v>0</v>
      </c>
      <c r="T24" s="9">
        <v>21794066019</v>
      </c>
    </row>
    <row r="25" spans="1:20" ht="21.75" customHeight="1">
      <c r="A25" s="8" t="s">
        <v>214</v>
      </c>
      <c r="E25" s="8" t="s">
        <v>269</v>
      </c>
      <c r="H25" s="10">
        <v>20.5</v>
      </c>
      <c r="J25" s="9">
        <v>0</v>
      </c>
      <c r="L25" s="9">
        <v>0</v>
      </c>
      <c r="N25" s="9">
        <v>0</v>
      </c>
      <c r="P25" s="9">
        <v>14847123157</v>
      </c>
      <c r="R25" s="9">
        <v>0</v>
      </c>
      <c r="T25" s="9">
        <v>14847123157</v>
      </c>
    </row>
    <row r="26" spans="1:20" ht="21.75" customHeight="1">
      <c r="A26" s="8" t="s">
        <v>112</v>
      </c>
      <c r="E26" s="8" t="s">
        <v>114</v>
      </c>
      <c r="H26" s="10">
        <v>18</v>
      </c>
      <c r="J26" s="9">
        <v>160512851</v>
      </c>
      <c r="L26" s="9">
        <v>0</v>
      </c>
      <c r="N26" s="9">
        <v>160512851</v>
      </c>
      <c r="P26" s="9">
        <v>756329305</v>
      </c>
      <c r="R26" s="9">
        <v>0</v>
      </c>
      <c r="T26" s="9">
        <v>756329305</v>
      </c>
    </row>
    <row r="27" spans="1:20" ht="21.75" customHeight="1">
      <c r="A27" s="8" t="s">
        <v>213</v>
      </c>
      <c r="E27" s="8" t="s">
        <v>270</v>
      </c>
      <c r="H27" s="10">
        <v>18</v>
      </c>
      <c r="J27" s="9">
        <v>0</v>
      </c>
      <c r="L27" s="9">
        <v>0</v>
      </c>
      <c r="N27" s="9">
        <v>0</v>
      </c>
      <c r="P27" s="9">
        <v>556681978</v>
      </c>
      <c r="R27" s="9">
        <v>0</v>
      </c>
      <c r="T27" s="9">
        <v>556681978</v>
      </c>
    </row>
    <row r="28" spans="1:20" ht="21.75" customHeight="1">
      <c r="A28" s="8" t="s">
        <v>212</v>
      </c>
      <c r="E28" s="8" t="s">
        <v>271</v>
      </c>
      <c r="H28" s="10">
        <v>18</v>
      </c>
      <c r="J28" s="9">
        <v>0</v>
      </c>
      <c r="L28" s="9">
        <v>0</v>
      </c>
      <c r="N28" s="9">
        <v>0</v>
      </c>
      <c r="P28" s="9">
        <v>530994062</v>
      </c>
      <c r="R28" s="9">
        <v>0</v>
      </c>
      <c r="T28" s="9">
        <v>530994062</v>
      </c>
    </row>
    <row r="29" spans="1:20" ht="21.75" customHeight="1">
      <c r="A29" s="11" t="s">
        <v>94</v>
      </c>
      <c r="C29" s="12"/>
      <c r="E29" s="11" t="s">
        <v>96</v>
      </c>
      <c r="H29" s="14">
        <v>18</v>
      </c>
      <c r="J29" s="13">
        <v>2884677849</v>
      </c>
      <c r="L29" s="13">
        <v>0</v>
      </c>
      <c r="N29" s="13">
        <v>2884677849</v>
      </c>
      <c r="P29" s="13">
        <v>14334973583</v>
      </c>
      <c r="R29" s="13">
        <v>0</v>
      </c>
      <c r="T29" s="13">
        <v>14334973583</v>
      </c>
    </row>
    <row r="30" spans="1:20" ht="21.75" customHeight="1">
      <c r="A30" s="15" t="s">
        <v>27</v>
      </c>
      <c r="C30" s="16"/>
      <c r="E30" s="16"/>
      <c r="H30" s="16"/>
      <c r="J30" s="16">
        <f>SUM(J8:J29)</f>
        <v>446644498471</v>
      </c>
      <c r="L30" s="16">
        <v>0</v>
      </c>
      <c r="N30" s="16">
        <v>446644498471</v>
      </c>
      <c r="P30" s="16">
        <v>1619967724212</v>
      </c>
      <c r="R30" s="16">
        <v>0</v>
      </c>
      <c r="T30" s="16">
        <v>1619967724212</v>
      </c>
    </row>
    <row r="31" spans="1:20" ht="13.5" thickTop="1"/>
    <row r="32" spans="1:20">
      <c r="J32" s="24">
        <v>79744629555</v>
      </c>
      <c r="T32">
        <v>1258001742717</v>
      </c>
    </row>
    <row r="33" spans="10:20">
      <c r="J33" s="24">
        <v>366899868916</v>
      </c>
      <c r="T33">
        <v>361965981495</v>
      </c>
    </row>
    <row r="34" spans="10:20">
      <c r="J34" s="24">
        <f>SUM(J32:J33)</f>
        <v>446644498471</v>
      </c>
      <c r="T34">
        <f>SUM(T32:T33)</f>
        <v>1619967724212</v>
      </c>
    </row>
    <row r="35" spans="10:20">
      <c r="J35" s="24">
        <f>J34-J30</f>
        <v>0</v>
      </c>
      <c r="T35" s="24">
        <f>T34-T30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80DC-0786-4DBB-BB2F-8F30EB3F74C1}">
  <sheetPr>
    <tabColor rgb="FF00B050"/>
    <pageSetUpPr fitToPage="1"/>
  </sheetPr>
  <dimension ref="A1:O33"/>
  <sheetViews>
    <sheetView rightToLeft="1" workbookViewId="0">
      <selection sqref="A1:M1"/>
    </sheetView>
  </sheetViews>
  <sheetFormatPr defaultRowHeight="12.75"/>
  <cols>
    <col min="1" max="1" width="39" customWidth="1"/>
    <col min="2" max="2" width="1.28515625" customWidth="1"/>
    <col min="3" max="3" width="19.28515625" bestFit="1" customWidth="1"/>
    <col min="4" max="4" width="1.28515625" customWidth="1"/>
    <col min="5" max="5" width="15.42578125" bestFit="1" customWidth="1"/>
    <col min="6" max="6" width="1.28515625" customWidth="1"/>
    <col min="7" max="7" width="19.28515625" bestFit="1" customWidth="1"/>
    <col min="8" max="8" width="1.28515625" customWidth="1"/>
    <col min="9" max="9" width="20.85546875" bestFit="1" customWidth="1"/>
    <col min="10" max="10" width="1.28515625" customWidth="1"/>
    <col min="11" max="11" width="17.28515625" bestFit="1" customWidth="1"/>
    <col min="12" max="12" width="1.28515625" customWidth="1"/>
    <col min="13" max="13" width="20.85546875" bestFit="1" customWidth="1"/>
    <col min="14" max="14" width="0.28515625" customWidth="1"/>
    <col min="15" max="15" width="11.140625" bestFit="1" customWidth="1"/>
  </cols>
  <sheetData>
    <row r="1" spans="1:15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5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5" ht="14.45" customHeight="1"/>
    <row r="5" spans="1:15" ht="14.45" customHeight="1">
      <c r="A5" s="42" t="s">
        <v>272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5" ht="14.45" customHeight="1">
      <c r="A6" s="43" t="s">
        <v>165</v>
      </c>
      <c r="C6" s="43" t="s">
        <v>181</v>
      </c>
      <c r="D6" s="43"/>
      <c r="E6" s="43"/>
      <c r="F6" s="43"/>
      <c r="G6" s="43"/>
      <c r="I6" s="43" t="s">
        <v>182</v>
      </c>
      <c r="J6" s="43"/>
      <c r="K6" s="43"/>
      <c r="L6" s="43"/>
      <c r="M6" s="43"/>
    </row>
    <row r="7" spans="1:15" ht="29.1" customHeight="1">
      <c r="A7" s="43"/>
      <c r="C7" s="19" t="s">
        <v>266</v>
      </c>
      <c r="D7" s="3"/>
      <c r="E7" s="19" t="s">
        <v>251</v>
      </c>
      <c r="F7" s="3"/>
      <c r="G7" s="19" t="s">
        <v>267</v>
      </c>
      <c r="I7" s="19" t="s">
        <v>266</v>
      </c>
      <c r="J7" s="3"/>
      <c r="K7" s="19" t="s">
        <v>251</v>
      </c>
      <c r="L7" s="3"/>
      <c r="M7" s="19" t="s">
        <v>267</v>
      </c>
    </row>
    <row r="8" spans="1:15" ht="21.75" customHeight="1">
      <c r="A8" s="5" t="s">
        <v>311</v>
      </c>
      <c r="C8" s="6">
        <v>0</v>
      </c>
      <c r="E8" s="6">
        <v>0</v>
      </c>
      <c r="G8" s="6">
        <v>0</v>
      </c>
      <c r="I8" s="6">
        <v>362712329</v>
      </c>
      <c r="K8" s="6">
        <v>0</v>
      </c>
      <c r="M8" s="6">
        <f>I8+K8</f>
        <v>362712329</v>
      </c>
    </row>
    <row r="9" spans="1:15" ht="21.75" customHeight="1">
      <c r="A9" s="8" t="s">
        <v>290</v>
      </c>
      <c r="C9" s="9">
        <v>90281521784</v>
      </c>
      <c r="E9" s="9">
        <v>597485537</v>
      </c>
      <c r="G9" s="9">
        <f>C9+E9</f>
        <v>90879007321</v>
      </c>
      <c r="I9" s="9">
        <v>438034735513</v>
      </c>
      <c r="K9" s="9">
        <v>-12533479</v>
      </c>
      <c r="M9" s="9">
        <f t="shared" ref="M9:M27" si="0">I9+K9</f>
        <v>438022202034</v>
      </c>
      <c r="O9" s="24">
        <f>-K9</f>
        <v>12533479</v>
      </c>
    </row>
    <row r="10" spans="1:15" ht="21.75" customHeight="1">
      <c r="A10" s="8" t="s">
        <v>312</v>
      </c>
      <c r="C10" s="9">
        <v>233921856</v>
      </c>
      <c r="E10" s="9">
        <v>0</v>
      </c>
      <c r="G10" s="9">
        <f t="shared" ref="G10:G27" si="1">C10+E10</f>
        <v>233921856</v>
      </c>
      <c r="I10" s="9">
        <v>4601466494</v>
      </c>
      <c r="K10" s="9">
        <v>-4907680</v>
      </c>
      <c r="M10" s="9">
        <f t="shared" si="0"/>
        <v>4596558814</v>
      </c>
      <c r="O10" s="24">
        <f t="shared" ref="O10:O27" si="2">-K10</f>
        <v>4907680</v>
      </c>
    </row>
    <row r="11" spans="1:15" ht="21.75" customHeight="1">
      <c r="A11" s="8" t="s">
        <v>291</v>
      </c>
      <c r="C11" s="9">
        <v>25602733975</v>
      </c>
      <c r="E11" s="9">
        <v>19876587</v>
      </c>
      <c r="G11" s="9">
        <f t="shared" si="1"/>
        <v>25622610562</v>
      </c>
      <c r="I11" s="9">
        <v>109882922632</v>
      </c>
      <c r="K11" s="9">
        <v>-1792271</v>
      </c>
      <c r="M11" s="9">
        <f t="shared" si="0"/>
        <v>109881130361</v>
      </c>
      <c r="O11" s="24">
        <f t="shared" si="2"/>
        <v>1792271</v>
      </c>
    </row>
    <row r="12" spans="1:15" ht="21.75" customHeight="1">
      <c r="A12" s="8" t="s">
        <v>292</v>
      </c>
      <c r="C12" s="9">
        <v>259465753</v>
      </c>
      <c r="E12" s="9">
        <v>-524703</v>
      </c>
      <c r="G12" s="9">
        <f t="shared" si="1"/>
        <v>258941050</v>
      </c>
      <c r="I12" s="9">
        <v>1297328765</v>
      </c>
      <c r="K12" s="9">
        <v>-3825253</v>
      </c>
      <c r="M12" s="9">
        <f t="shared" si="0"/>
        <v>1293503512</v>
      </c>
      <c r="O12" s="24">
        <f t="shared" si="2"/>
        <v>3825253</v>
      </c>
    </row>
    <row r="13" spans="1:15" ht="21.75" customHeight="1">
      <c r="A13" s="8" t="s">
        <v>293</v>
      </c>
      <c r="C13" s="9">
        <v>108775588224</v>
      </c>
      <c r="E13" s="9">
        <v>-32204890</v>
      </c>
      <c r="G13" s="9">
        <f t="shared" si="1"/>
        <v>108743383334</v>
      </c>
      <c r="I13" s="9">
        <v>340223660434</v>
      </c>
      <c r="K13" s="9">
        <v>-506215593</v>
      </c>
      <c r="M13" s="9">
        <f t="shared" si="0"/>
        <v>339717444841</v>
      </c>
      <c r="O13" s="24">
        <f t="shared" si="2"/>
        <v>506215593</v>
      </c>
    </row>
    <row r="14" spans="1:15" ht="21.75" customHeight="1">
      <c r="A14" s="8" t="s">
        <v>294</v>
      </c>
      <c r="C14" s="9">
        <v>120232009994</v>
      </c>
      <c r="E14" s="9">
        <v>-75400457</v>
      </c>
      <c r="G14" s="9">
        <f t="shared" si="1"/>
        <v>120156609537</v>
      </c>
      <c r="I14" s="9">
        <v>491097780650</v>
      </c>
      <c r="K14" s="9">
        <v>-539231495</v>
      </c>
      <c r="M14" s="9">
        <f t="shared" si="0"/>
        <v>490558549155</v>
      </c>
      <c r="O14" s="24">
        <f t="shared" si="2"/>
        <v>539231495</v>
      </c>
    </row>
    <row r="15" spans="1:15" ht="21.75" customHeight="1">
      <c r="A15" s="8" t="s">
        <v>295</v>
      </c>
      <c r="C15" s="9">
        <v>61145205485</v>
      </c>
      <c r="E15" s="9">
        <v>39749012</v>
      </c>
      <c r="G15" s="9">
        <f t="shared" si="1"/>
        <v>61184954497</v>
      </c>
      <c r="I15" s="9">
        <v>321505864943</v>
      </c>
      <c r="K15" s="9">
        <v>-326459549</v>
      </c>
      <c r="M15" s="9">
        <f t="shared" si="0"/>
        <v>321179405394</v>
      </c>
      <c r="O15" s="24">
        <f t="shared" si="2"/>
        <v>326459549</v>
      </c>
    </row>
    <row r="16" spans="1:15" ht="21.75" customHeight="1">
      <c r="A16" s="8" t="s">
        <v>296</v>
      </c>
      <c r="C16" s="9">
        <v>86623736197</v>
      </c>
      <c r="E16" s="9">
        <v>105430699</v>
      </c>
      <c r="G16" s="9">
        <f t="shared" si="1"/>
        <v>86729166896</v>
      </c>
      <c r="I16" s="9">
        <v>368680608311</v>
      </c>
      <c r="K16" s="9">
        <v>-319875969</v>
      </c>
      <c r="M16" s="9">
        <f t="shared" si="0"/>
        <v>368360732342</v>
      </c>
      <c r="O16" s="24">
        <f t="shared" si="2"/>
        <v>319875969</v>
      </c>
    </row>
    <row r="17" spans="1:15" ht="21.75" customHeight="1">
      <c r="A17" s="8" t="s">
        <v>301</v>
      </c>
      <c r="C17" s="9">
        <v>3098675</v>
      </c>
      <c r="E17" s="9">
        <v>0</v>
      </c>
      <c r="G17" s="9">
        <f t="shared" si="1"/>
        <v>3098675</v>
      </c>
      <c r="I17" s="9">
        <v>6177775</v>
      </c>
      <c r="K17" s="9">
        <v>0</v>
      </c>
      <c r="M17" s="9">
        <f t="shared" si="0"/>
        <v>6177775</v>
      </c>
      <c r="O17" s="24">
        <f t="shared" si="2"/>
        <v>0</v>
      </c>
    </row>
    <row r="18" spans="1:15" ht="21.75" customHeight="1">
      <c r="A18" s="8" t="s">
        <v>302</v>
      </c>
      <c r="C18" s="9">
        <v>4945</v>
      </c>
      <c r="E18" s="9">
        <v>0</v>
      </c>
      <c r="G18" s="9">
        <f t="shared" si="1"/>
        <v>4945</v>
      </c>
      <c r="I18" s="9">
        <v>24400201</v>
      </c>
      <c r="K18" s="9">
        <v>0</v>
      </c>
      <c r="M18" s="9">
        <f t="shared" si="0"/>
        <v>24400201</v>
      </c>
      <c r="O18" s="24">
        <f t="shared" si="2"/>
        <v>0</v>
      </c>
    </row>
    <row r="19" spans="1:15" ht="21.75" customHeight="1">
      <c r="A19" s="8" t="s">
        <v>297</v>
      </c>
      <c r="C19" s="9">
        <v>16426</v>
      </c>
      <c r="E19" s="9">
        <v>0</v>
      </c>
      <c r="G19" s="9">
        <f t="shared" si="1"/>
        <v>16426</v>
      </c>
      <c r="I19" s="9">
        <v>83396</v>
      </c>
      <c r="K19" s="9">
        <v>0</v>
      </c>
      <c r="M19" s="9">
        <f t="shared" si="0"/>
        <v>83396</v>
      </c>
      <c r="O19" s="24">
        <f t="shared" si="2"/>
        <v>0</v>
      </c>
    </row>
    <row r="20" spans="1:15" ht="21.75" customHeight="1">
      <c r="A20" s="8" t="s">
        <v>298</v>
      </c>
      <c r="C20" s="9">
        <v>1126419</v>
      </c>
      <c r="E20" s="9">
        <v>0</v>
      </c>
      <c r="G20" s="9">
        <f t="shared" si="1"/>
        <v>1126419</v>
      </c>
      <c r="I20" s="9">
        <v>6705408</v>
      </c>
      <c r="K20" s="9">
        <v>0</v>
      </c>
      <c r="M20" s="9">
        <f t="shared" si="0"/>
        <v>6705408</v>
      </c>
      <c r="O20" s="24">
        <f t="shared" si="2"/>
        <v>0</v>
      </c>
    </row>
    <row r="21" spans="1:15" ht="21.75" customHeight="1">
      <c r="A21" s="8" t="s">
        <v>299</v>
      </c>
      <c r="C21" s="9">
        <v>2322380</v>
      </c>
      <c r="E21" s="9">
        <v>0</v>
      </c>
      <c r="G21" s="9">
        <f t="shared" si="1"/>
        <v>2322380</v>
      </c>
      <c r="I21" s="9">
        <v>8408222</v>
      </c>
      <c r="K21" s="9">
        <v>0</v>
      </c>
      <c r="M21" s="9">
        <f t="shared" si="0"/>
        <v>8408222</v>
      </c>
      <c r="O21" s="24">
        <f t="shared" si="2"/>
        <v>0</v>
      </c>
    </row>
    <row r="22" spans="1:15" ht="21.75" customHeight="1">
      <c r="A22" s="8" t="s">
        <v>300</v>
      </c>
      <c r="C22" s="9">
        <v>81178022</v>
      </c>
      <c r="E22" s="9">
        <v>0</v>
      </c>
      <c r="G22" s="9">
        <f t="shared" si="1"/>
        <v>81178022</v>
      </c>
      <c r="I22" s="9">
        <v>82520306</v>
      </c>
      <c r="K22" s="9">
        <v>0</v>
      </c>
      <c r="M22" s="9">
        <f t="shared" si="0"/>
        <v>82520306</v>
      </c>
      <c r="O22" s="24">
        <f t="shared" si="2"/>
        <v>0</v>
      </c>
    </row>
    <row r="23" spans="1:15" ht="21.75" customHeight="1">
      <c r="A23" s="8" t="s">
        <v>305</v>
      </c>
      <c r="C23" s="9">
        <v>275949</v>
      </c>
      <c r="E23" s="9">
        <v>0</v>
      </c>
      <c r="G23" s="9">
        <f t="shared" si="1"/>
        <v>275949</v>
      </c>
      <c r="I23" s="9">
        <v>348320</v>
      </c>
      <c r="K23" s="9">
        <v>0</v>
      </c>
      <c r="M23" s="9">
        <f t="shared" si="0"/>
        <v>348320</v>
      </c>
      <c r="O23" s="24">
        <f t="shared" si="2"/>
        <v>0</v>
      </c>
    </row>
    <row r="24" spans="1:15" ht="21.75" customHeight="1">
      <c r="A24" s="8" t="s">
        <v>306</v>
      </c>
      <c r="C24" s="9">
        <v>15384</v>
      </c>
      <c r="E24" s="9">
        <v>0</v>
      </c>
      <c r="G24" s="9">
        <f t="shared" si="1"/>
        <v>15384</v>
      </c>
      <c r="I24" s="9">
        <v>625282</v>
      </c>
      <c r="K24" s="9">
        <v>0</v>
      </c>
      <c r="M24" s="9">
        <f t="shared" si="0"/>
        <v>625282</v>
      </c>
      <c r="O24" s="24">
        <f t="shared" si="2"/>
        <v>0</v>
      </c>
    </row>
    <row r="25" spans="1:15" ht="21.75" customHeight="1">
      <c r="A25" s="8" t="s">
        <v>303</v>
      </c>
      <c r="C25" s="9">
        <v>36666</v>
      </c>
      <c r="E25" s="9">
        <v>0</v>
      </c>
      <c r="G25" s="9">
        <f t="shared" si="1"/>
        <v>36666</v>
      </c>
      <c r="I25" s="9">
        <v>150408</v>
      </c>
      <c r="K25" s="9">
        <v>0</v>
      </c>
      <c r="M25" s="9">
        <f t="shared" si="0"/>
        <v>150408</v>
      </c>
      <c r="O25" s="24">
        <f t="shared" si="2"/>
        <v>0</v>
      </c>
    </row>
    <row r="26" spans="1:15" ht="21.75" customHeight="1">
      <c r="A26" s="8" t="s">
        <v>307</v>
      </c>
      <c r="C26" s="9">
        <v>6301</v>
      </c>
      <c r="E26" s="9">
        <v>0</v>
      </c>
      <c r="G26" s="9">
        <f t="shared" si="1"/>
        <v>6301</v>
      </c>
      <c r="I26" s="9">
        <v>65374</v>
      </c>
      <c r="K26" s="9">
        <v>0</v>
      </c>
      <c r="M26" s="9">
        <f t="shared" si="0"/>
        <v>65374</v>
      </c>
      <c r="O26" s="24">
        <f t="shared" si="2"/>
        <v>0</v>
      </c>
    </row>
    <row r="27" spans="1:15" ht="21.75" customHeight="1">
      <c r="A27" s="8" t="s">
        <v>304</v>
      </c>
      <c r="C27" s="9">
        <v>5560</v>
      </c>
      <c r="E27" s="9">
        <v>0</v>
      </c>
      <c r="G27" s="9">
        <f t="shared" si="1"/>
        <v>5560</v>
      </c>
      <c r="I27" s="9">
        <v>87378</v>
      </c>
      <c r="K27" s="9">
        <v>0</v>
      </c>
      <c r="M27" s="9">
        <f t="shared" si="0"/>
        <v>87378</v>
      </c>
      <c r="O27" s="24">
        <f t="shared" si="2"/>
        <v>0</v>
      </c>
    </row>
    <row r="28" spans="1:15" ht="21.75" customHeight="1" thickBot="1">
      <c r="A28" s="15" t="s">
        <v>27</v>
      </c>
      <c r="C28" s="16">
        <f>SUM(C8:C27)</f>
        <v>493242269995</v>
      </c>
      <c r="E28" s="16">
        <f>SUM(E8:E27)</f>
        <v>654411785</v>
      </c>
      <c r="G28" s="16">
        <f>SUM(G8:G27)</f>
        <v>493896681780</v>
      </c>
      <c r="I28" s="16">
        <f>SUM(I8:I27)</f>
        <v>2075816652141</v>
      </c>
      <c r="K28" s="16">
        <f>SUM(K8:K27)</f>
        <v>-1714841289</v>
      </c>
      <c r="M28" s="16">
        <f>SUM(M8:M27)</f>
        <v>2074101810852</v>
      </c>
    </row>
    <row r="31" spans="1:15">
      <c r="C31" s="27">
        <v>493242269995</v>
      </c>
      <c r="D31" s="27"/>
      <c r="E31" s="27">
        <f>--654411785</f>
        <v>654411785</v>
      </c>
      <c r="F31" s="27"/>
      <c r="G31" s="27">
        <v>493896681780</v>
      </c>
      <c r="H31" s="27"/>
      <c r="I31" s="27">
        <v>2075816652141</v>
      </c>
      <c r="J31" s="27"/>
      <c r="K31" s="27">
        <v>-1714841289</v>
      </c>
      <c r="L31" s="27"/>
      <c r="M31" s="27">
        <v>2074101810852</v>
      </c>
    </row>
    <row r="33" spans="3:14">
      <c r="C33" s="35">
        <f>C31-C28</f>
        <v>0</v>
      </c>
      <c r="D33" s="35">
        <f t="shared" ref="D33:N33" si="3">D31-D28</f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T51"/>
  <sheetViews>
    <sheetView rightToLeft="1" topLeftCell="A14" workbookViewId="0">
      <selection activeCell="A8" activeCellId="1" sqref="Q8:Q42 A8:A42"/>
    </sheetView>
  </sheetViews>
  <sheetFormatPr defaultRowHeight="12.75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7.7109375" bestFit="1" customWidth="1"/>
    <col min="6" max="6" width="1.28515625" customWidth="1"/>
    <col min="7" max="7" width="17.710937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8.7109375" bestFit="1" customWidth="1"/>
    <col min="16" max="16" width="1.28515625" customWidth="1"/>
    <col min="17" max="17" width="19.28515625" bestFit="1" customWidth="1"/>
    <col min="18" max="18" width="1.28515625" customWidth="1"/>
    <col min="19" max="19" width="0.28515625" customWidth="1"/>
    <col min="20" max="20" width="15.42578125" bestFit="1" customWidth="1"/>
  </cols>
  <sheetData>
    <row r="1" spans="1:20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0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0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0" ht="14.45" customHeight="1"/>
    <row r="5" spans="1:20" ht="14.45" customHeight="1">
      <c r="A5" s="42" t="s">
        <v>273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0" ht="14.45" customHeight="1">
      <c r="A6" s="59" t="s">
        <v>165</v>
      </c>
      <c r="C6" s="60" t="s">
        <v>181</v>
      </c>
      <c r="D6" s="60"/>
      <c r="E6" s="60"/>
      <c r="F6" s="60"/>
      <c r="G6" s="60"/>
      <c r="H6" s="60"/>
      <c r="I6" s="60"/>
      <c r="K6" s="60" t="s">
        <v>182</v>
      </c>
      <c r="L6" s="60"/>
      <c r="M6" s="60"/>
      <c r="N6" s="60"/>
      <c r="O6" s="60"/>
      <c r="P6" s="60"/>
      <c r="Q6" s="60"/>
      <c r="R6" s="60"/>
    </row>
    <row r="7" spans="1:20" ht="47.25" customHeight="1">
      <c r="A7" s="60"/>
      <c r="C7" s="19" t="s">
        <v>13</v>
      </c>
      <c r="D7" s="3"/>
      <c r="E7" s="19" t="s">
        <v>274</v>
      </c>
      <c r="F7" s="3"/>
      <c r="G7" s="19" t="s">
        <v>275</v>
      </c>
      <c r="H7" s="3"/>
      <c r="I7" s="19" t="s">
        <v>276</v>
      </c>
      <c r="K7" s="19" t="s">
        <v>13</v>
      </c>
      <c r="L7" s="3"/>
      <c r="M7" s="19" t="s">
        <v>274</v>
      </c>
      <c r="N7" s="3"/>
      <c r="O7" s="19" t="s">
        <v>275</v>
      </c>
      <c r="P7" s="3"/>
      <c r="Q7" s="55" t="s">
        <v>276</v>
      </c>
      <c r="R7" s="55"/>
    </row>
    <row r="8" spans="1:20" ht="21.75" customHeight="1">
      <c r="A8" s="5" t="s">
        <v>26</v>
      </c>
      <c r="C8" s="6">
        <v>1</v>
      </c>
      <c r="E8" s="6">
        <v>1</v>
      </c>
      <c r="G8" s="6">
        <v>-6845</v>
      </c>
      <c r="I8" s="6">
        <f>E8+G8</f>
        <v>-6844</v>
      </c>
      <c r="K8" s="6">
        <v>12942308</v>
      </c>
      <c r="M8" s="6">
        <v>104238626555</v>
      </c>
      <c r="O8" s="6">
        <v>-101626560439</v>
      </c>
      <c r="Q8" s="30">
        <f>M8+O8</f>
        <v>2612066116</v>
      </c>
      <c r="R8" s="30"/>
      <c r="T8" s="24">
        <f>-G8</f>
        <v>6845</v>
      </c>
    </row>
    <row r="9" spans="1:20" ht="21.75" customHeight="1">
      <c r="A9" s="8" t="s">
        <v>25</v>
      </c>
      <c r="C9" s="9">
        <v>5555555</v>
      </c>
      <c r="E9" s="9">
        <v>17324080844</v>
      </c>
      <c r="G9" s="9">
        <v>-28216805992</v>
      </c>
      <c r="I9" s="9">
        <f t="shared" ref="I9:I42" si="0">E9+G9</f>
        <v>-10892725148</v>
      </c>
      <c r="K9" s="9">
        <v>5555556</v>
      </c>
      <c r="M9" s="9">
        <v>17324080845</v>
      </c>
      <c r="O9" s="9">
        <v>-28216809919</v>
      </c>
      <c r="Q9" s="29">
        <f t="shared" ref="Q9:Q42" si="1">M9+O9</f>
        <v>-10892729074</v>
      </c>
      <c r="R9" s="29"/>
      <c r="T9" s="24">
        <f t="shared" ref="T9:T42" si="2">-G9</f>
        <v>28216805992</v>
      </c>
    </row>
    <row r="10" spans="1:20" ht="21.75" customHeight="1">
      <c r="A10" s="8" t="s">
        <v>49</v>
      </c>
      <c r="C10" s="9">
        <v>17906108</v>
      </c>
      <c r="E10" s="9">
        <v>299896331433</v>
      </c>
      <c r="G10" s="9">
        <v>-269393417681</v>
      </c>
      <c r="I10" s="9">
        <f t="shared" si="0"/>
        <v>30502913752</v>
      </c>
      <c r="K10" s="9">
        <v>95802108</v>
      </c>
      <c r="M10" s="9">
        <v>1501001401693</v>
      </c>
      <c r="O10" s="9">
        <v>-1430821128457</v>
      </c>
      <c r="Q10" s="29">
        <f t="shared" si="1"/>
        <v>70180273236</v>
      </c>
      <c r="R10" s="29"/>
      <c r="T10" s="24">
        <f t="shared" si="2"/>
        <v>269393417681</v>
      </c>
    </row>
    <row r="11" spans="1:20" ht="21.75" customHeight="1">
      <c r="A11" s="8" t="s">
        <v>53</v>
      </c>
      <c r="C11" s="9">
        <v>14240000</v>
      </c>
      <c r="E11" s="9">
        <v>200784000000</v>
      </c>
      <c r="G11" s="9">
        <v>-178000854401</v>
      </c>
      <c r="I11" s="9">
        <f t="shared" si="0"/>
        <v>22783145599</v>
      </c>
      <c r="K11" s="9">
        <v>14240000</v>
      </c>
      <c r="M11" s="9">
        <v>200784000000</v>
      </c>
      <c r="O11" s="9">
        <v>-178000854401</v>
      </c>
      <c r="Q11" s="29">
        <f t="shared" si="1"/>
        <v>22783145599</v>
      </c>
      <c r="R11" s="29"/>
      <c r="T11" s="24">
        <f t="shared" si="2"/>
        <v>178000854401</v>
      </c>
    </row>
    <row r="12" spans="1:20" ht="21.75" customHeight="1">
      <c r="A12" s="8" t="s">
        <v>187</v>
      </c>
      <c r="C12" s="9">
        <v>0</v>
      </c>
      <c r="E12" s="9">
        <v>0</v>
      </c>
      <c r="G12" s="9">
        <v>0</v>
      </c>
      <c r="I12" s="9">
        <f t="shared" si="0"/>
        <v>0</v>
      </c>
      <c r="K12" s="9">
        <v>7500000</v>
      </c>
      <c r="M12" s="9">
        <v>18783729089</v>
      </c>
      <c r="O12" s="9">
        <v>-22515232500</v>
      </c>
      <c r="Q12" s="29">
        <f t="shared" si="1"/>
        <v>-3731503411</v>
      </c>
      <c r="R12" s="29"/>
      <c r="T12" s="24">
        <f t="shared" si="2"/>
        <v>0</v>
      </c>
    </row>
    <row r="13" spans="1:20" ht="21.75" customHeight="1">
      <c r="A13" s="8" t="s">
        <v>19</v>
      </c>
      <c r="C13" s="9">
        <v>0</v>
      </c>
      <c r="E13" s="9">
        <v>0</v>
      </c>
      <c r="G13" s="9">
        <v>0</v>
      </c>
      <c r="I13" s="9">
        <f t="shared" si="0"/>
        <v>0</v>
      </c>
      <c r="K13" s="9">
        <v>3700000</v>
      </c>
      <c r="M13" s="9">
        <v>10346933976</v>
      </c>
      <c r="O13" s="9">
        <v>-7194138658</v>
      </c>
      <c r="Q13" s="29">
        <f t="shared" si="1"/>
        <v>3152795318</v>
      </c>
      <c r="R13" s="29"/>
      <c r="T13" s="24">
        <f t="shared" si="2"/>
        <v>0</v>
      </c>
    </row>
    <row r="14" spans="1:20" ht="21.75" customHeight="1">
      <c r="A14" s="8" t="s">
        <v>188</v>
      </c>
      <c r="C14" s="9">
        <v>0</v>
      </c>
      <c r="E14" s="9">
        <v>0</v>
      </c>
      <c r="G14" s="9">
        <v>0</v>
      </c>
      <c r="I14" s="9">
        <f t="shared" si="0"/>
        <v>0</v>
      </c>
      <c r="K14" s="9">
        <v>9332487</v>
      </c>
      <c r="M14" s="9">
        <v>34339483315</v>
      </c>
      <c r="O14" s="9">
        <v>-22014223000</v>
      </c>
      <c r="Q14" s="29">
        <f t="shared" si="1"/>
        <v>12325260315</v>
      </c>
      <c r="R14" s="29"/>
      <c r="T14" s="24">
        <f t="shared" si="2"/>
        <v>0</v>
      </c>
    </row>
    <row r="15" spans="1:20" ht="21.75" customHeight="1">
      <c r="A15" s="8" t="s">
        <v>24</v>
      </c>
      <c r="C15" s="9">
        <v>0</v>
      </c>
      <c r="E15" s="9">
        <v>0</v>
      </c>
      <c r="G15" s="9">
        <v>0</v>
      </c>
      <c r="I15" s="9">
        <f t="shared" si="0"/>
        <v>0</v>
      </c>
      <c r="K15" s="9">
        <v>600502</v>
      </c>
      <c r="M15" s="9">
        <v>11958576423</v>
      </c>
      <c r="O15" s="9">
        <v>-14562684620</v>
      </c>
      <c r="Q15" s="29">
        <f t="shared" si="1"/>
        <v>-2604108197</v>
      </c>
      <c r="R15" s="29"/>
      <c r="T15" s="24">
        <f t="shared" si="2"/>
        <v>0</v>
      </c>
    </row>
    <row r="16" spans="1:20" ht="21.75" customHeight="1">
      <c r="A16" s="8" t="s">
        <v>189</v>
      </c>
      <c r="C16" s="9">
        <v>0</v>
      </c>
      <c r="E16" s="9">
        <v>0</v>
      </c>
      <c r="G16" s="9">
        <v>0</v>
      </c>
      <c r="I16" s="9">
        <f t="shared" si="0"/>
        <v>0</v>
      </c>
      <c r="K16" s="9">
        <v>7498592</v>
      </c>
      <c r="M16" s="9">
        <v>19327475129</v>
      </c>
      <c r="O16" s="9">
        <v>-16122948741</v>
      </c>
      <c r="Q16" s="29">
        <f t="shared" si="1"/>
        <v>3204526388</v>
      </c>
      <c r="R16" s="29"/>
      <c r="T16" s="24">
        <f t="shared" si="2"/>
        <v>0</v>
      </c>
    </row>
    <row r="17" spans="1:20" ht="21.75" customHeight="1">
      <c r="A17" s="8" t="s">
        <v>190</v>
      </c>
      <c r="C17" s="9">
        <v>0</v>
      </c>
      <c r="E17" s="9">
        <v>0</v>
      </c>
      <c r="G17" s="9">
        <v>0</v>
      </c>
      <c r="I17" s="9">
        <f t="shared" si="0"/>
        <v>0</v>
      </c>
      <c r="K17" s="9">
        <v>4400000</v>
      </c>
      <c r="M17" s="9">
        <v>2869225980</v>
      </c>
      <c r="O17" s="9">
        <v>-2815009850</v>
      </c>
      <c r="Q17" s="29">
        <f t="shared" si="1"/>
        <v>54216130</v>
      </c>
      <c r="R17" s="29"/>
      <c r="T17" s="24">
        <f t="shared" si="2"/>
        <v>0</v>
      </c>
    </row>
    <row r="18" spans="1:20" ht="21.75" customHeight="1">
      <c r="A18" s="8" t="s">
        <v>21</v>
      </c>
      <c r="C18" s="9">
        <v>0</v>
      </c>
      <c r="E18" s="9">
        <v>0</v>
      </c>
      <c r="G18" s="9">
        <v>0</v>
      </c>
      <c r="I18" s="9">
        <f t="shared" si="0"/>
        <v>0</v>
      </c>
      <c r="K18" s="9">
        <v>670338</v>
      </c>
      <c r="M18" s="9">
        <v>19140708229</v>
      </c>
      <c r="O18" s="9">
        <v>-12480725929</v>
      </c>
      <c r="Q18" s="29">
        <f t="shared" si="1"/>
        <v>6659982300</v>
      </c>
      <c r="R18" s="29"/>
      <c r="T18" s="24">
        <f t="shared" si="2"/>
        <v>0</v>
      </c>
    </row>
    <row r="19" spans="1:20" ht="21.75" customHeight="1">
      <c r="A19" s="8" t="s">
        <v>50</v>
      </c>
      <c r="C19" s="9">
        <v>0</v>
      </c>
      <c r="E19" s="9">
        <v>0</v>
      </c>
      <c r="G19" s="9">
        <v>0</v>
      </c>
      <c r="I19" s="9">
        <f t="shared" si="0"/>
        <v>0</v>
      </c>
      <c r="K19" s="9">
        <v>650307</v>
      </c>
      <c r="M19" s="9">
        <v>120906447298</v>
      </c>
      <c r="O19" s="9">
        <v>-111740914313</v>
      </c>
      <c r="Q19" s="29">
        <f t="shared" si="1"/>
        <v>9165532985</v>
      </c>
      <c r="R19" s="29"/>
      <c r="T19" s="24">
        <f t="shared" si="2"/>
        <v>0</v>
      </c>
    </row>
    <row r="20" spans="1:20" ht="21.75" customHeight="1">
      <c r="A20" s="8" t="s">
        <v>191</v>
      </c>
      <c r="C20" s="9">
        <v>0</v>
      </c>
      <c r="E20" s="9">
        <v>0</v>
      </c>
      <c r="G20" s="9">
        <v>0</v>
      </c>
      <c r="I20" s="9">
        <f t="shared" si="0"/>
        <v>0</v>
      </c>
      <c r="K20" s="9">
        <v>3000000</v>
      </c>
      <c r="M20" s="9">
        <v>10530170503</v>
      </c>
      <c r="O20" s="9">
        <v>-10288417500</v>
      </c>
      <c r="Q20" s="29">
        <f t="shared" si="1"/>
        <v>241753003</v>
      </c>
      <c r="R20" s="29"/>
      <c r="T20" s="24">
        <f t="shared" si="2"/>
        <v>0</v>
      </c>
    </row>
    <row r="21" spans="1:20" ht="21.75" customHeight="1">
      <c r="A21" s="8" t="s">
        <v>56</v>
      </c>
      <c r="C21" s="9">
        <v>0</v>
      </c>
      <c r="E21" s="9">
        <v>0</v>
      </c>
      <c r="G21" s="9">
        <v>0</v>
      </c>
      <c r="I21" s="9">
        <f t="shared" si="0"/>
        <v>0</v>
      </c>
      <c r="K21" s="9">
        <v>1906272</v>
      </c>
      <c r="M21" s="9">
        <v>64296591110</v>
      </c>
      <c r="O21" s="9">
        <v>-70182771596</v>
      </c>
      <c r="Q21" s="29">
        <f t="shared" si="1"/>
        <v>-5886180486</v>
      </c>
      <c r="R21" s="29"/>
      <c r="T21" s="24">
        <f t="shared" si="2"/>
        <v>0</v>
      </c>
    </row>
    <row r="22" spans="1:20" ht="21.75" customHeight="1">
      <c r="A22" s="8" t="s">
        <v>192</v>
      </c>
      <c r="C22" s="9">
        <v>0</v>
      </c>
      <c r="E22" s="9">
        <v>0</v>
      </c>
      <c r="G22" s="9">
        <v>0</v>
      </c>
      <c r="I22" s="9">
        <f t="shared" si="0"/>
        <v>0</v>
      </c>
      <c r="K22" s="9">
        <v>1500000</v>
      </c>
      <c r="M22" s="9">
        <v>4698711904</v>
      </c>
      <c r="O22" s="9">
        <v>-4291313850</v>
      </c>
      <c r="Q22" s="29">
        <f t="shared" si="1"/>
        <v>407398054</v>
      </c>
      <c r="R22" s="29"/>
      <c r="T22" s="24">
        <f t="shared" si="2"/>
        <v>0</v>
      </c>
    </row>
    <row r="23" spans="1:20" ht="21.75" customHeight="1">
      <c r="A23" s="8" t="s">
        <v>197</v>
      </c>
      <c r="C23" s="9">
        <v>0</v>
      </c>
      <c r="E23" s="9">
        <v>0</v>
      </c>
      <c r="G23" s="9">
        <v>0</v>
      </c>
      <c r="I23" s="9">
        <f t="shared" si="0"/>
        <v>0</v>
      </c>
      <c r="K23" s="9">
        <v>500000</v>
      </c>
      <c r="M23" s="9">
        <v>10814888060</v>
      </c>
      <c r="O23" s="9">
        <v>-9888243750</v>
      </c>
      <c r="Q23" s="29">
        <f t="shared" si="1"/>
        <v>926644310</v>
      </c>
      <c r="R23" s="29"/>
      <c r="T23" s="24">
        <f t="shared" si="2"/>
        <v>0</v>
      </c>
    </row>
    <row r="24" spans="1:20" ht="21.75" customHeight="1">
      <c r="A24" s="8" t="s">
        <v>198</v>
      </c>
      <c r="C24" s="9">
        <v>0</v>
      </c>
      <c r="E24" s="9">
        <v>0</v>
      </c>
      <c r="G24" s="9">
        <v>0</v>
      </c>
      <c r="I24" s="9">
        <f t="shared" si="0"/>
        <v>0</v>
      </c>
      <c r="K24" s="9">
        <v>300000</v>
      </c>
      <c r="M24" s="9">
        <v>6502499849</v>
      </c>
      <c r="O24" s="9">
        <v>-5179641862</v>
      </c>
      <c r="Q24" s="29">
        <f t="shared" si="1"/>
        <v>1322857987</v>
      </c>
      <c r="R24" s="29"/>
      <c r="T24" s="24">
        <f t="shared" si="2"/>
        <v>0</v>
      </c>
    </row>
    <row r="25" spans="1:20" ht="21.75" customHeight="1">
      <c r="A25" s="8" t="s">
        <v>193</v>
      </c>
      <c r="C25" s="9">
        <v>0</v>
      </c>
      <c r="E25" s="9">
        <v>0</v>
      </c>
      <c r="G25" s="9">
        <v>0</v>
      </c>
      <c r="I25" s="9">
        <f t="shared" si="0"/>
        <v>0</v>
      </c>
      <c r="K25" s="9">
        <v>4893296</v>
      </c>
      <c r="M25" s="9">
        <v>31254406709</v>
      </c>
      <c r="O25" s="9">
        <v>-32006310248</v>
      </c>
      <c r="Q25" s="29">
        <f t="shared" si="1"/>
        <v>-751903539</v>
      </c>
      <c r="R25" s="29"/>
      <c r="T25" s="24">
        <f t="shared" si="2"/>
        <v>0</v>
      </c>
    </row>
    <row r="26" spans="1:20" ht="21.75" customHeight="1">
      <c r="A26" s="8" t="s">
        <v>52</v>
      </c>
      <c r="C26" s="9">
        <v>0</v>
      </c>
      <c r="E26" s="9">
        <v>0</v>
      </c>
      <c r="G26" s="9">
        <v>0</v>
      </c>
      <c r="I26" s="9">
        <f t="shared" si="0"/>
        <v>0</v>
      </c>
      <c r="K26" s="9">
        <v>2104676</v>
      </c>
      <c r="M26" s="9">
        <v>48526707499</v>
      </c>
      <c r="O26" s="9">
        <v>-39346204732</v>
      </c>
      <c r="Q26" s="29">
        <f t="shared" si="1"/>
        <v>9180502767</v>
      </c>
      <c r="R26" s="29"/>
      <c r="T26" s="24">
        <f t="shared" si="2"/>
        <v>0</v>
      </c>
    </row>
    <row r="27" spans="1:20" ht="21.75" customHeight="1">
      <c r="A27" s="8" t="s">
        <v>199</v>
      </c>
      <c r="C27" s="9">
        <v>0</v>
      </c>
      <c r="E27" s="9">
        <v>0</v>
      </c>
      <c r="G27" s="9">
        <v>0</v>
      </c>
      <c r="I27" s="9">
        <f t="shared" si="0"/>
        <v>0</v>
      </c>
      <c r="K27" s="9">
        <v>1000000</v>
      </c>
      <c r="M27" s="9">
        <v>13783612511</v>
      </c>
      <c r="O27" s="9">
        <v>-13025091595</v>
      </c>
      <c r="Q27" s="29">
        <f t="shared" si="1"/>
        <v>758520916</v>
      </c>
      <c r="R27" s="29"/>
      <c r="T27" s="24">
        <f t="shared" si="2"/>
        <v>0</v>
      </c>
    </row>
    <row r="28" spans="1:20" ht="21.75" customHeight="1">
      <c r="A28" s="8" t="s">
        <v>54</v>
      </c>
      <c r="C28" s="9">
        <v>0</v>
      </c>
      <c r="E28" s="9">
        <v>0</v>
      </c>
      <c r="G28" s="9">
        <v>0</v>
      </c>
      <c r="I28" s="9">
        <f t="shared" si="0"/>
        <v>0</v>
      </c>
      <c r="K28" s="9">
        <v>42513000</v>
      </c>
      <c r="M28" s="9">
        <v>1010916833220</v>
      </c>
      <c r="O28" s="9">
        <v>-953165692409</v>
      </c>
      <c r="Q28" s="29">
        <f t="shared" si="1"/>
        <v>57751140811</v>
      </c>
      <c r="R28" s="29"/>
      <c r="T28" s="24">
        <f t="shared" si="2"/>
        <v>0</v>
      </c>
    </row>
    <row r="29" spans="1:20" ht="21.75" customHeight="1">
      <c r="A29" s="8" t="s">
        <v>57</v>
      </c>
      <c r="C29" s="9">
        <v>0</v>
      </c>
      <c r="E29" s="9">
        <v>0</v>
      </c>
      <c r="G29" s="9">
        <v>0</v>
      </c>
      <c r="I29" s="9">
        <f t="shared" si="0"/>
        <v>0</v>
      </c>
      <c r="K29" s="9">
        <v>900000</v>
      </c>
      <c r="M29" s="9">
        <v>12798107700</v>
      </c>
      <c r="O29" s="9">
        <v>-12069450275</v>
      </c>
      <c r="Q29" s="29">
        <f t="shared" si="1"/>
        <v>728657425</v>
      </c>
      <c r="R29" s="29"/>
      <c r="T29" s="24">
        <f t="shared" si="2"/>
        <v>0</v>
      </c>
    </row>
    <row r="30" spans="1:20" ht="21.75" customHeight="1">
      <c r="A30" s="8" t="s">
        <v>55</v>
      </c>
      <c r="C30" s="9">
        <v>0</v>
      </c>
      <c r="E30" s="9">
        <v>0</v>
      </c>
      <c r="G30" s="9">
        <v>0</v>
      </c>
      <c r="I30" s="9">
        <f t="shared" si="0"/>
        <v>0</v>
      </c>
      <c r="K30" s="9">
        <v>1000000</v>
      </c>
      <c r="M30" s="9">
        <v>9389836318</v>
      </c>
      <c r="O30" s="9">
        <v>-9156858665</v>
      </c>
      <c r="Q30" s="29">
        <f t="shared" si="1"/>
        <v>232977653</v>
      </c>
      <c r="R30" s="29"/>
      <c r="T30" s="24">
        <f t="shared" si="2"/>
        <v>0</v>
      </c>
    </row>
    <row r="31" spans="1:20" ht="21.75" customHeight="1">
      <c r="A31" s="8" t="s">
        <v>200</v>
      </c>
      <c r="C31" s="9">
        <v>0</v>
      </c>
      <c r="E31" s="9">
        <v>0</v>
      </c>
      <c r="G31" s="9">
        <v>0</v>
      </c>
      <c r="I31" s="9">
        <f t="shared" si="0"/>
        <v>0</v>
      </c>
      <c r="K31" s="9">
        <v>1500000</v>
      </c>
      <c r="M31" s="9">
        <v>31880777223</v>
      </c>
      <c r="O31" s="9">
        <v>-27907403475</v>
      </c>
      <c r="Q31" s="29">
        <f t="shared" si="1"/>
        <v>3973373748</v>
      </c>
      <c r="R31" s="29"/>
      <c r="T31" s="24">
        <f t="shared" si="2"/>
        <v>0</v>
      </c>
    </row>
    <row r="32" spans="1:20" ht="21.75" customHeight="1">
      <c r="A32" s="8" t="s">
        <v>51</v>
      </c>
      <c r="C32" s="9">
        <v>0</v>
      </c>
      <c r="E32" s="9">
        <v>0</v>
      </c>
      <c r="G32" s="9">
        <v>0</v>
      </c>
      <c r="I32" s="9">
        <f t="shared" si="0"/>
        <v>0</v>
      </c>
      <c r="K32" s="9">
        <v>53000000</v>
      </c>
      <c r="M32" s="9">
        <v>700885013000</v>
      </c>
      <c r="O32" s="9">
        <v>-678123785467</v>
      </c>
      <c r="Q32" s="29">
        <f t="shared" si="1"/>
        <v>22761227533</v>
      </c>
      <c r="R32" s="29"/>
      <c r="T32" s="24">
        <f t="shared" si="2"/>
        <v>0</v>
      </c>
    </row>
    <row r="33" spans="1:20" ht="21.75" customHeight="1">
      <c r="A33" s="8" t="s">
        <v>201</v>
      </c>
      <c r="C33" s="9">
        <v>0</v>
      </c>
      <c r="E33" s="9">
        <v>0</v>
      </c>
      <c r="G33" s="9">
        <v>0</v>
      </c>
      <c r="I33" s="9">
        <f t="shared" si="0"/>
        <v>0</v>
      </c>
      <c r="K33" s="9">
        <v>1000000</v>
      </c>
      <c r="M33" s="9">
        <v>11313620613</v>
      </c>
      <c r="O33" s="9">
        <v>-12044679937</v>
      </c>
      <c r="Q33" s="29">
        <f t="shared" si="1"/>
        <v>-731059324</v>
      </c>
      <c r="R33" s="29"/>
      <c r="T33" s="24">
        <f t="shared" si="2"/>
        <v>0</v>
      </c>
    </row>
    <row r="34" spans="1:20" ht="21.75" customHeight="1">
      <c r="A34" s="8" t="s">
        <v>202</v>
      </c>
      <c r="C34" s="9">
        <v>0</v>
      </c>
      <c r="E34" s="9">
        <v>0</v>
      </c>
      <c r="G34" s="9">
        <v>0</v>
      </c>
      <c r="I34" s="9">
        <f t="shared" si="0"/>
        <v>0</v>
      </c>
      <c r="K34" s="9">
        <v>2000000</v>
      </c>
      <c r="M34" s="9">
        <v>20126445864</v>
      </c>
      <c r="O34" s="9">
        <v>-20023200000</v>
      </c>
      <c r="Q34" s="29">
        <f t="shared" si="1"/>
        <v>103245864</v>
      </c>
      <c r="R34" s="29"/>
      <c r="T34" s="24">
        <f t="shared" si="2"/>
        <v>0</v>
      </c>
    </row>
    <row r="35" spans="1:20" ht="21.75" customHeight="1">
      <c r="A35" s="8" t="s">
        <v>79</v>
      </c>
      <c r="C35" s="9">
        <v>368100</v>
      </c>
      <c r="E35" s="9">
        <v>368100000000</v>
      </c>
      <c r="G35" s="9">
        <v>-327512817540</v>
      </c>
      <c r="I35" s="9">
        <f t="shared" si="0"/>
        <v>40587182460</v>
      </c>
      <c r="K35" s="9">
        <v>368100</v>
      </c>
      <c r="M35" s="9">
        <v>368100000000</v>
      </c>
      <c r="O35" s="9">
        <v>-327512817540</v>
      </c>
      <c r="Q35" s="29">
        <f t="shared" si="1"/>
        <v>40587182460</v>
      </c>
      <c r="R35" s="29"/>
      <c r="T35" s="24">
        <f t="shared" si="2"/>
        <v>327512817540</v>
      </c>
    </row>
    <row r="36" spans="1:20" ht="21.75" customHeight="1">
      <c r="A36" s="8" t="s">
        <v>85</v>
      </c>
      <c r="C36" s="9">
        <v>197037</v>
      </c>
      <c r="E36" s="9">
        <v>179890936371</v>
      </c>
      <c r="G36" s="9">
        <v>-159553312389</v>
      </c>
      <c r="I36" s="9">
        <f t="shared" si="0"/>
        <v>20337623982</v>
      </c>
      <c r="K36" s="9">
        <v>197037</v>
      </c>
      <c r="M36" s="9">
        <v>179890936371</v>
      </c>
      <c r="O36" s="9">
        <v>-159553312389</v>
      </c>
      <c r="Q36" s="29">
        <f t="shared" si="1"/>
        <v>20337623982</v>
      </c>
      <c r="R36" s="29"/>
      <c r="T36" s="24">
        <f t="shared" si="2"/>
        <v>159553312389</v>
      </c>
    </row>
    <row r="37" spans="1:20" ht="21.75" customHeight="1">
      <c r="A37" s="8" t="s">
        <v>115</v>
      </c>
      <c r="C37" s="9">
        <v>985000</v>
      </c>
      <c r="E37" s="9">
        <v>948079838086</v>
      </c>
      <c r="G37" s="9">
        <v>-907503135238</v>
      </c>
      <c r="I37" s="9">
        <f t="shared" si="0"/>
        <v>40576702848</v>
      </c>
      <c r="K37" s="9">
        <v>985000</v>
      </c>
      <c r="M37" s="9">
        <v>948079838086</v>
      </c>
      <c r="O37" s="9">
        <v>-907503135238</v>
      </c>
      <c r="Q37" s="29">
        <f t="shared" si="1"/>
        <v>40576702848</v>
      </c>
      <c r="R37" s="29"/>
      <c r="T37" s="24">
        <f t="shared" si="2"/>
        <v>907503135238</v>
      </c>
    </row>
    <row r="38" spans="1:20" ht="21.75" customHeight="1">
      <c r="A38" s="8" t="s">
        <v>210</v>
      </c>
      <c r="C38" s="9">
        <v>0</v>
      </c>
      <c r="E38" s="9">
        <v>0</v>
      </c>
      <c r="G38" s="9">
        <v>0</v>
      </c>
      <c r="I38" s="9">
        <f t="shared" si="0"/>
        <v>0</v>
      </c>
      <c r="K38" s="9">
        <v>6856</v>
      </c>
      <c r="M38" s="9">
        <v>6856000000</v>
      </c>
      <c r="O38" s="9">
        <v>-6649114629</v>
      </c>
      <c r="Q38" s="29">
        <f t="shared" si="1"/>
        <v>206885371</v>
      </c>
      <c r="R38" s="29"/>
      <c r="T38" s="24">
        <f t="shared" si="2"/>
        <v>0</v>
      </c>
    </row>
    <row r="39" spans="1:20" ht="21.75" customHeight="1">
      <c r="A39" s="8" t="s">
        <v>211</v>
      </c>
      <c r="C39" s="9">
        <v>0</v>
      </c>
      <c r="E39" s="9">
        <v>0</v>
      </c>
      <c r="G39" s="9">
        <v>0</v>
      </c>
      <c r="I39" s="9">
        <f t="shared" si="0"/>
        <v>0</v>
      </c>
      <c r="K39" s="9">
        <v>534500</v>
      </c>
      <c r="M39" s="9">
        <v>534500000000</v>
      </c>
      <c r="O39" s="9">
        <v>-497336921341</v>
      </c>
      <c r="Q39" s="29">
        <f t="shared" si="1"/>
        <v>37163078659</v>
      </c>
      <c r="R39" s="29"/>
      <c r="T39" s="24">
        <f t="shared" si="2"/>
        <v>0</v>
      </c>
    </row>
    <row r="40" spans="1:20" ht="21.75" customHeight="1">
      <c r="A40" s="8" t="s">
        <v>212</v>
      </c>
      <c r="C40" s="9">
        <v>0</v>
      </c>
      <c r="E40" s="9">
        <v>0</v>
      </c>
      <c r="G40" s="9">
        <v>0</v>
      </c>
      <c r="I40" s="9">
        <f t="shared" si="0"/>
        <v>0</v>
      </c>
      <c r="K40" s="9">
        <v>10690</v>
      </c>
      <c r="M40" s="9">
        <v>10690000000</v>
      </c>
      <c r="O40" s="9">
        <v>-10341769214</v>
      </c>
      <c r="Q40" s="29">
        <f t="shared" si="1"/>
        <v>348230786</v>
      </c>
      <c r="R40" s="29"/>
      <c r="T40" s="24">
        <f t="shared" si="2"/>
        <v>0</v>
      </c>
    </row>
    <row r="41" spans="1:20" ht="21.75" customHeight="1">
      <c r="A41" s="8" t="s">
        <v>213</v>
      </c>
      <c r="C41" s="9">
        <v>0</v>
      </c>
      <c r="E41" s="9">
        <v>0</v>
      </c>
      <c r="G41" s="9">
        <v>0</v>
      </c>
      <c r="I41" s="9">
        <f t="shared" si="0"/>
        <v>0</v>
      </c>
      <c r="K41" s="9">
        <v>10000</v>
      </c>
      <c r="M41" s="9">
        <v>10000000000</v>
      </c>
      <c r="O41" s="9">
        <v>-9603759003</v>
      </c>
      <c r="Q41" s="29">
        <f t="shared" si="1"/>
        <v>396240997</v>
      </c>
      <c r="R41" s="29"/>
      <c r="T41" s="24">
        <f t="shared" si="2"/>
        <v>0</v>
      </c>
    </row>
    <row r="42" spans="1:20" ht="21.75" customHeight="1">
      <c r="A42" s="11" t="s">
        <v>214</v>
      </c>
      <c r="C42" s="13">
        <v>0</v>
      </c>
      <c r="E42" s="13">
        <v>0</v>
      </c>
      <c r="G42" s="13">
        <v>0</v>
      </c>
      <c r="I42" s="13">
        <f t="shared" si="0"/>
        <v>0</v>
      </c>
      <c r="K42" s="13">
        <v>250000</v>
      </c>
      <c r="M42" s="13">
        <v>249980937500</v>
      </c>
      <c r="O42" s="13">
        <v>-243955775000</v>
      </c>
      <c r="Q42" s="34">
        <f t="shared" si="1"/>
        <v>6025162500</v>
      </c>
      <c r="R42" s="34"/>
      <c r="T42" s="24">
        <f t="shared" si="2"/>
        <v>0</v>
      </c>
    </row>
    <row r="43" spans="1:20" ht="21.75" customHeight="1" thickBot="1">
      <c r="A43" s="15" t="s">
        <v>27</v>
      </c>
      <c r="C43" s="16">
        <v>39251801</v>
      </c>
      <c r="E43" s="16">
        <v>2014075186735</v>
      </c>
      <c r="G43" s="16">
        <v>1870180350086</v>
      </c>
      <c r="I43" s="16">
        <v>143894836649</v>
      </c>
      <c r="K43" s="16">
        <v>282371625</v>
      </c>
      <c r="M43" s="16">
        <f>SUM(M8:M42)</f>
        <v>6356836622572</v>
      </c>
      <c r="O43" s="16">
        <f>SUM(O8:O42)</f>
        <v>-6007266900542</v>
      </c>
      <c r="Q43" s="33">
        <f>SUM(Q8:Q42)</f>
        <v>349569722030</v>
      </c>
      <c r="R43" s="33"/>
    </row>
    <row r="44" spans="1:20" ht="13.5" thickTop="1"/>
    <row r="46" spans="1:20">
      <c r="I46" s="31">
        <v>144069804883</v>
      </c>
    </row>
    <row r="47" spans="1:20">
      <c r="I47" s="24">
        <v>87829355</v>
      </c>
      <c r="Q47" s="32">
        <v>351782158589</v>
      </c>
    </row>
    <row r="48" spans="1:20">
      <c r="I48" s="24">
        <v>87138879</v>
      </c>
      <c r="Q48" s="32">
        <v>779852056</v>
      </c>
    </row>
    <row r="49" spans="9:17">
      <c r="I49" s="27">
        <f>I46-I47-I48</f>
        <v>143894836649</v>
      </c>
      <c r="Q49" s="32">
        <v>1432584503</v>
      </c>
    </row>
    <row r="50" spans="9:17">
      <c r="I50" s="27">
        <f>I49-I43</f>
        <v>0</v>
      </c>
      <c r="Q50" s="27">
        <f>Q47-Q48-Q49</f>
        <v>349569722030</v>
      </c>
    </row>
    <row r="51" spans="9:17">
      <c r="Q51" s="27">
        <f>Q50-Q43</f>
        <v>0</v>
      </c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29"/>
  <sheetViews>
    <sheetView rightToLeft="1" view="pageBreakPreview" zoomScale="60" zoomScaleNormal="100" workbookViewId="0">
      <selection activeCell="E56" sqref="E56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5703125" bestFit="1" customWidth="1"/>
    <col min="7" max="7" width="1.28515625" customWidth="1"/>
    <col min="8" max="8" width="16.85546875" bestFit="1" customWidth="1"/>
    <col min="9" max="9" width="1.28515625" customWidth="1"/>
    <col min="10" max="10" width="17.7109375" bestFit="1" customWidth="1"/>
    <col min="11" max="11" width="1.28515625" customWidth="1"/>
    <col min="12" max="12" width="6.140625" bestFit="1" customWidth="1"/>
    <col min="13" max="13" width="1.28515625" customWidth="1"/>
    <col min="14" max="14" width="14.140625" bestFit="1" customWidth="1"/>
    <col min="15" max="15" width="1.28515625" customWidth="1"/>
    <col min="16" max="16" width="11.85546875" bestFit="1" customWidth="1"/>
    <col min="17" max="17" width="1.28515625" customWidth="1"/>
    <col min="18" max="18" width="16.28515625" bestFit="1" customWidth="1"/>
    <col min="19" max="19" width="1.28515625" customWidth="1"/>
    <col min="20" max="20" width="11.28515625" bestFit="1" customWidth="1"/>
    <col min="21" max="21" width="1.28515625" customWidth="1"/>
    <col min="22" max="22" width="17.5703125" bestFit="1" customWidth="1"/>
    <col min="23" max="23" width="1.28515625" customWidth="1"/>
    <col min="24" max="24" width="17.5703125" bestFit="1" customWidth="1"/>
    <col min="25" max="25" width="1.28515625" customWidth="1"/>
    <col min="26" max="26" width="19.140625" bestFit="1" customWidth="1"/>
    <col min="27" max="27" width="1.28515625" customWidth="1"/>
    <col min="28" max="28" width="19.85546875" bestFit="1" customWidth="1"/>
    <col min="29" max="29" width="0.28515625" customWidth="1"/>
    <col min="31" max="31" width="16.42578125" bestFit="1" customWidth="1"/>
  </cols>
  <sheetData>
    <row r="1" spans="1:31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31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31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31" ht="14.45" customHeight="1">
      <c r="A4" s="1" t="s">
        <v>3</v>
      </c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31" ht="14.45" customHeight="1">
      <c r="A5" s="42" t="s">
        <v>5</v>
      </c>
      <c r="B5" s="42"/>
      <c r="C5" s="42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31" ht="14.45" customHeight="1">
      <c r="F6" s="43" t="s">
        <v>7</v>
      </c>
      <c r="G6" s="43"/>
      <c r="H6" s="43"/>
      <c r="I6" s="43"/>
      <c r="J6" s="43"/>
      <c r="L6" s="43" t="s">
        <v>8</v>
      </c>
      <c r="M6" s="43"/>
      <c r="N6" s="43"/>
      <c r="O6" s="43"/>
      <c r="P6" s="43"/>
      <c r="Q6" s="43"/>
      <c r="R6" s="43"/>
      <c r="T6" s="43" t="s">
        <v>9</v>
      </c>
      <c r="U6" s="43"/>
      <c r="V6" s="43"/>
      <c r="W6" s="43"/>
      <c r="X6" s="43"/>
      <c r="Y6" s="43"/>
      <c r="Z6" s="43"/>
      <c r="AA6" s="43"/>
      <c r="AB6" s="43"/>
    </row>
    <row r="7" spans="1:31" ht="14.45" customHeight="1">
      <c r="F7" s="3"/>
      <c r="G7" s="3"/>
      <c r="H7" s="3"/>
      <c r="I7" s="3"/>
      <c r="J7" s="3"/>
      <c r="L7" s="44" t="s">
        <v>10</v>
      </c>
      <c r="M7" s="44"/>
      <c r="N7" s="44"/>
      <c r="O7" s="3"/>
      <c r="P7" s="44" t="s">
        <v>11</v>
      </c>
      <c r="Q7" s="44"/>
      <c r="R7" s="44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>
      <c r="A8" s="43" t="s">
        <v>12</v>
      </c>
      <c r="B8" s="43"/>
      <c r="C8" s="43"/>
      <c r="E8" s="43" t="s">
        <v>13</v>
      </c>
      <c r="F8" s="4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>
      <c r="A9" s="45" t="s">
        <v>19</v>
      </c>
      <c r="B9" s="45"/>
      <c r="C9" s="45"/>
      <c r="E9" s="46">
        <v>7000000</v>
      </c>
      <c r="F9" s="46"/>
      <c r="H9" s="6">
        <v>10958945451</v>
      </c>
      <c r="J9" s="6">
        <v>16811373600</v>
      </c>
      <c r="L9" s="6">
        <v>0</v>
      </c>
      <c r="N9" s="6">
        <v>0</v>
      </c>
      <c r="P9" s="6">
        <v>0</v>
      </c>
      <c r="R9" s="6">
        <v>0</v>
      </c>
      <c r="T9" s="6">
        <v>7000000</v>
      </c>
      <c r="V9" s="6">
        <v>2346</v>
      </c>
      <c r="X9" s="6">
        <v>10958945451</v>
      </c>
      <c r="Z9" s="6">
        <v>16324289100</v>
      </c>
      <c r="AB9" s="7">
        <f>Z9/$Z$29*100</f>
        <v>4.6754498532475694E-2</v>
      </c>
      <c r="AE9" s="62">
        <f>ROUNDDOWN(J9,0)</f>
        <v>16811373600</v>
      </c>
    </row>
    <row r="10" spans="1:31" ht="21.75" customHeight="1">
      <c r="A10" s="47" t="s">
        <v>20</v>
      </c>
      <c r="B10" s="47"/>
      <c r="C10" s="47"/>
      <c r="E10" s="48">
        <v>2000000</v>
      </c>
      <c r="F10" s="48"/>
      <c r="H10" s="9">
        <v>21379822021</v>
      </c>
      <c r="J10" s="9">
        <v>21193146000</v>
      </c>
      <c r="L10" s="9">
        <v>0</v>
      </c>
      <c r="N10" s="9">
        <v>0</v>
      </c>
      <c r="P10" s="9">
        <v>0</v>
      </c>
      <c r="R10" s="9">
        <v>0</v>
      </c>
      <c r="T10" s="9">
        <v>2000000</v>
      </c>
      <c r="V10" s="9">
        <v>9190</v>
      </c>
      <c r="X10" s="9">
        <v>21379822021</v>
      </c>
      <c r="Z10" s="9">
        <v>18270639000</v>
      </c>
      <c r="AB10" s="10">
        <f t="shared" ref="AB10:AB16" si="0">Z10/$Z$29*100</f>
        <v>5.2329051457003006E-2</v>
      </c>
      <c r="AE10" s="62">
        <f t="shared" ref="AE10:AE16" si="1">ROUNDDOWN(J10,0)</f>
        <v>21193146000</v>
      </c>
    </row>
    <row r="11" spans="1:31" ht="21.75" customHeight="1">
      <c r="A11" s="47" t="s">
        <v>21</v>
      </c>
      <c r="B11" s="47"/>
      <c r="C11" s="47"/>
      <c r="E11" s="48">
        <v>1750000</v>
      </c>
      <c r="F11" s="48"/>
      <c r="H11" s="9">
        <v>29843421223</v>
      </c>
      <c r="J11" s="9">
        <v>43402708125</v>
      </c>
      <c r="L11" s="9">
        <v>0</v>
      </c>
      <c r="N11" s="9">
        <v>0</v>
      </c>
      <c r="P11" s="9">
        <v>0</v>
      </c>
      <c r="R11" s="9">
        <v>0</v>
      </c>
      <c r="T11" s="9">
        <v>1750000</v>
      </c>
      <c r="V11" s="9">
        <v>23850</v>
      </c>
      <c r="X11" s="9">
        <v>29843421223</v>
      </c>
      <c r="Z11" s="9">
        <v>41489161875</v>
      </c>
      <c r="AB11" s="10">
        <f t="shared" si="0"/>
        <v>0.11882936807326783</v>
      </c>
      <c r="AE11" s="62">
        <f t="shared" si="1"/>
        <v>43402708125</v>
      </c>
    </row>
    <row r="12" spans="1:31" ht="21.75" customHeight="1">
      <c r="A12" s="47" t="s">
        <v>22</v>
      </c>
      <c r="B12" s="47"/>
      <c r="C12" s="47"/>
      <c r="E12" s="48">
        <v>325739</v>
      </c>
      <c r="F12" s="48"/>
      <c r="H12" s="9">
        <v>377857240</v>
      </c>
      <c r="J12" s="9">
        <v>621697637</v>
      </c>
      <c r="L12" s="9">
        <v>0</v>
      </c>
      <c r="N12" s="9">
        <v>0</v>
      </c>
      <c r="P12" s="9">
        <v>0</v>
      </c>
      <c r="R12" s="9">
        <v>0</v>
      </c>
      <c r="T12" s="9">
        <v>325739</v>
      </c>
      <c r="V12" s="9">
        <v>1396</v>
      </c>
      <c r="X12" s="9">
        <v>377857240</v>
      </c>
      <c r="Z12" s="9">
        <v>452025990</v>
      </c>
      <c r="AB12" s="10">
        <f t="shared" si="0"/>
        <v>1.2946504657342704E-3</v>
      </c>
      <c r="AE12" s="62">
        <f t="shared" si="1"/>
        <v>621697637</v>
      </c>
    </row>
    <row r="13" spans="1:31" ht="21.75" customHeight="1">
      <c r="A13" s="47" t="s">
        <v>23</v>
      </c>
      <c r="B13" s="47"/>
      <c r="C13" s="47"/>
      <c r="E13" s="48">
        <v>360028</v>
      </c>
      <c r="F13" s="48"/>
      <c r="H13" s="9">
        <v>778218488</v>
      </c>
      <c r="J13" s="9">
        <v>1045026633</v>
      </c>
      <c r="L13" s="9">
        <v>0</v>
      </c>
      <c r="N13" s="9">
        <v>0</v>
      </c>
      <c r="P13" s="9">
        <v>0</v>
      </c>
      <c r="R13" s="9">
        <v>0</v>
      </c>
      <c r="T13" s="9">
        <v>360028</v>
      </c>
      <c r="V13" s="9">
        <v>2574</v>
      </c>
      <c r="X13" s="9">
        <v>778218488</v>
      </c>
      <c r="Z13" s="9">
        <v>921198135</v>
      </c>
      <c r="AB13" s="10">
        <f t="shared" si="0"/>
        <v>2.6384093412666191E-3</v>
      </c>
      <c r="AE13" s="62">
        <f t="shared" si="1"/>
        <v>1045026633</v>
      </c>
    </row>
    <row r="14" spans="1:31" ht="21.75" customHeight="1">
      <c r="A14" s="47" t="s">
        <v>24</v>
      </c>
      <c r="B14" s="47"/>
      <c r="C14" s="47"/>
      <c r="E14" s="48">
        <v>1174922</v>
      </c>
      <c r="F14" s="48"/>
      <c r="H14" s="9">
        <v>24095264103</v>
      </c>
      <c r="J14" s="9">
        <v>23475417403</v>
      </c>
      <c r="L14" s="9">
        <v>0</v>
      </c>
      <c r="N14" s="9">
        <v>0</v>
      </c>
      <c r="P14" s="9">
        <v>0</v>
      </c>
      <c r="R14" s="9">
        <v>0</v>
      </c>
      <c r="T14" s="9">
        <v>1174922</v>
      </c>
      <c r="V14" s="9">
        <v>14120</v>
      </c>
      <c r="X14" s="9">
        <v>24095264103</v>
      </c>
      <c r="Z14" s="9">
        <v>16491188743</v>
      </c>
      <c r="AB14" s="10">
        <f t="shared" si="0"/>
        <v>4.7232516844079489E-2</v>
      </c>
      <c r="AE14" s="62">
        <f t="shared" si="1"/>
        <v>23475417403</v>
      </c>
    </row>
    <row r="15" spans="1:31" ht="21.75" customHeight="1">
      <c r="A15" s="47" t="s">
        <v>25</v>
      </c>
      <c r="B15" s="47"/>
      <c r="C15" s="47"/>
      <c r="E15" s="48">
        <v>5555555</v>
      </c>
      <c r="F15" s="48"/>
      <c r="H15" s="9">
        <v>16741836685</v>
      </c>
      <c r="J15" s="9">
        <v>17301990769</v>
      </c>
      <c r="L15" s="9">
        <v>0</v>
      </c>
      <c r="N15" s="9">
        <v>0</v>
      </c>
      <c r="P15" s="9">
        <v>-5555555</v>
      </c>
      <c r="R15" s="9">
        <v>17324080844</v>
      </c>
      <c r="T15" s="9">
        <v>0</v>
      </c>
      <c r="V15" s="9">
        <v>0</v>
      </c>
      <c r="X15" s="9">
        <v>0</v>
      </c>
      <c r="Z15" s="9">
        <v>0</v>
      </c>
      <c r="AB15" s="10">
        <f t="shared" si="0"/>
        <v>0</v>
      </c>
      <c r="AE15" s="62">
        <f t="shared" si="1"/>
        <v>17301990769</v>
      </c>
    </row>
    <row r="16" spans="1:31" ht="21.75" customHeight="1">
      <c r="A16" s="50" t="s">
        <v>26</v>
      </c>
      <c r="B16" s="50"/>
      <c r="C16" s="50"/>
      <c r="D16" s="12"/>
      <c r="E16" s="48">
        <v>4000001</v>
      </c>
      <c r="F16" s="51"/>
      <c r="H16" s="13">
        <v>24884275055</v>
      </c>
      <c r="J16" s="13">
        <v>26879118719</v>
      </c>
      <c r="L16" s="13">
        <v>0</v>
      </c>
      <c r="N16" s="13">
        <v>0</v>
      </c>
      <c r="P16" s="13">
        <v>-1</v>
      </c>
      <c r="R16" s="13">
        <v>1</v>
      </c>
      <c r="T16" s="13">
        <v>4000000</v>
      </c>
      <c r="V16" s="13">
        <v>5450</v>
      </c>
      <c r="X16" s="13">
        <v>24884268834</v>
      </c>
      <c r="Z16" s="13">
        <v>21670290000</v>
      </c>
      <c r="AB16" s="14">
        <f t="shared" si="0"/>
        <v>6.2066013153572665E-2</v>
      </c>
      <c r="AE16" s="62">
        <f t="shared" si="1"/>
        <v>26879118719</v>
      </c>
    </row>
    <row r="17" spans="1:28" ht="21.75" customHeight="1">
      <c r="A17" s="49" t="s">
        <v>27</v>
      </c>
      <c r="B17" s="49"/>
      <c r="C17" s="49"/>
      <c r="D17" s="49"/>
      <c r="F17" s="16"/>
      <c r="H17" s="16">
        <f>SUM(H9:H16)</f>
        <v>129059640266</v>
      </c>
      <c r="J17" s="16">
        <f>SUM(J9:J16)</f>
        <v>150730478886</v>
      </c>
      <c r="L17" s="16">
        <v>0</v>
      </c>
      <c r="N17" s="16">
        <v>0</v>
      </c>
      <c r="P17" s="16"/>
      <c r="R17" s="16">
        <f>SUM(R9:R16)</f>
        <v>17324080845</v>
      </c>
      <c r="T17" s="16"/>
      <c r="V17" s="16"/>
      <c r="X17" s="16">
        <f>SUM(X9:X16)</f>
        <v>112317797360</v>
      </c>
      <c r="Z17" s="16">
        <f>SUM(Z9:Z16)</f>
        <v>115618792843</v>
      </c>
      <c r="AB17" s="17">
        <f>SUM(AB9:AB16)</f>
        <v>0.33114450786739957</v>
      </c>
    </row>
    <row r="21" spans="1:28">
      <c r="J21">
        <v>128681783026</v>
      </c>
    </row>
    <row r="22" spans="1:28">
      <c r="J22">
        <v>21426998223</v>
      </c>
      <c r="Z22" s="27">
        <v>111939940120</v>
      </c>
    </row>
    <row r="23" spans="1:28">
      <c r="J23">
        <v>243840397</v>
      </c>
      <c r="Z23" s="27">
        <v>3226826733</v>
      </c>
    </row>
    <row r="24" spans="1:28">
      <c r="J24">
        <v>377857240</v>
      </c>
      <c r="Z24" s="27">
        <v>74168750</v>
      </c>
    </row>
    <row r="25" spans="1:28">
      <c r="J25">
        <f>SUM(J21:J24)</f>
        <v>150730478886</v>
      </c>
      <c r="Z25" s="27">
        <v>377857240</v>
      </c>
    </row>
    <row r="26" spans="1:28">
      <c r="J26" s="24">
        <f>J25-J17</f>
        <v>0</v>
      </c>
      <c r="Z26" s="27">
        <f>SUM(Z22:Z25)</f>
        <v>115618792843</v>
      </c>
    </row>
    <row r="27" spans="1:28">
      <c r="Z27" s="27">
        <f>Z26-Z17</f>
        <v>0</v>
      </c>
    </row>
    <row r="29" spans="1:28">
      <c r="Z29" s="27">
        <v>34914905757488</v>
      </c>
    </row>
  </sheetData>
  <mergeCells count="30">
    <mergeCell ref="A17:D17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7.35" customHeight="1"/>
    <row r="5" spans="1:25" ht="14.45" customHeight="1">
      <c r="A5" s="42" t="s">
        <v>277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7.35" customHeight="1"/>
    <row r="7" spans="1:25" ht="14.45" customHeight="1">
      <c r="E7" s="43" t="s">
        <v>181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Y7" s="2" t="s">
        <v>182</v>
      </c>
    </row>
    <row r="8" spans="1:25" ht="29.1" customHeight="1">
      <c r="A8" s="2" t="s">
        <v>278</v>
      </c>
      <c r="C8" s="2" t="s">
        <v>279</v>
      </c>
      <c r="E8" s="19" t="s">
        <v>32</v>
      </c>
      <c r="F8" s="3"/>
      <c r="G8" s="19" t="s">
        <v>13</v>
      </c>
      <c r="H8" s="3"/>
      <c r="I8" s="19" t="s">
        <v>31</v>
      </c>
      <c r="J8" s="3"/>
      <c r="K8" s="19" t="s">
        <v>280</v>
      </c>
      <c r="L8" s="3"/>
      <c r="M8" s="19" t="s">
        <v>281</v>
      </c>
      <c r="N8" s="3"/>
      <c r="O8" s="19" t="s">
        <v>282</v>
      </c>
      <c r="P8" s="3"/>
      <c r="Q8" s="19" t="s">
        <v>283</v>
      </c>
      <c r="R8" s="3"/>
      <c r="S8" s="19" t="s">
        <v>284</v>
      </c>
      <c r="T8" s="3"/>
      <c r="U8" s="19" t="s">
        <v>285</v>
      </c>
      <c r="V8" s="3"/>
      <c r="W8" s="19" t="s">
        <v>286</v>
      </c>
      <c r="Y8" s="19" t="s">
        <v>286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Y64"/>
  <sheetViews>
    <sheetView rightToLeft="1" topLeftCell="D40" workbookViewId="0">
      <selection activeCell="I58" sqref="I58"/>
    </sheetView>
  </sheetViews>
  <sheetFormatPr defaultRowHeight="12.75"/>
  <cols>
    <col min="1" max="1" width="36.42578125" bestFit="1" customWidth="1"/>
    <col min="2" max="2" width="1.28515625" customWidth="1"/>
    <col min="3" max="3" width="12.140625" bestFit="1" customWidth="1"/>
    <col min="4" max="4" width="1.28515625" customWidth="1"/>
    <col min="5" max="5" width="18.7109375" bestFit="1" customWidth="1"/>
    <col min="6" max="6" width="1.28515625" customWidth="1"/>
    <col min="7" max="7" width="19.5703125" bestFit="1" customWidth="1"/>
    <col min="8" max="8" width="1.28515625" customWidth="1"/>
    <col min="9" max="9" width="26.28515625" customWidth="1"/>
    <col min="10" max="10" width="1.28515625" customWidth="1"/>
    <col min="11" max="11" width="12.140625" customWidth="1"/>
    <col min="12" max="12" width="1.28515625" customWidth="1"/>
    <col min="13" max="13" width="18.42578125" customWidth="1"/>
    <col min="14" max="14" width="1.28515625" customWidth="1"/>
    <col min="15" max="15" width="18.42578125" customWidth="1"/>
    <col min="16" max="16" width="1.28515625" customWidth="1"/>
    <col min="17" max="17" width="16.7109375" customWidth="1"/>
    <col min="18" max="18" width="1.28515625" customWidth="1"/>
    <col min="19" max="19" width="0.28515625" customWidth="1"/>
    <col min="20" max="21" width="16.42578125" bestFit="1" customWidth="1"/>
    <col min="22" max="22" width="32.5703125" bestFit="1" customWidth="1"/>
    <col min="23" max="23" width="3.5703125" customWidth="1"/>
    <col min="24" max="24" width="19.42578125" style="27" bestFit="1" customWidth="1"/>
    <col min="25" max="25" width="19.28515625" style="27" bestFit="1" customWidth="1"/>
  </cols>
  <sheetData>
    <row r="1" spans="1:21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1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1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1" ht="14.45" customHeight="1"/>
    <row r="5" spans="1:21" ht="14.45" customHeight="1">
      <c r="A5" s="42" t="s">
        <v>287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1" ht="14.45" customHeight="1">
      <c r="A6" s="43" t="s">
        <v>165</v>
      </c>
      <c r="C6" s="43" t="s">
        <v>181</v>
      </c>
      <c r="D6" s="43"/>
      <c r="E6" s="43"/>
      <c r="F6" s="43"/>
      <c r="G6" s="43"/>
      <c r="H6" s="43"/>
      <c r="I6" s="43"/>
      <c r="K6" s="43" t="s">
        <v>182</v>
      </c>
      <c r="L6" s="43"/>
      <c r="M6" s="43"/>
      <c r="N6" s="43"/>
      <c r="O6" s="43"/>
      <c r="P6" s="43"/>
      <c r="Q6" s="43"/>
      <c r="R6" s="43"/>
    </row>
    <row r="7" spans="1:21" ht="39" customHeight="1">
      <c r="A7" s="43"/>
      <c r="C7" s="19" t="s">
        <v>13</v>
      </c>
      <c r="D7" s="3"/>
      <c r="E7" s="19" t="s">
        <v>15</v>
      </c>
      <c r="F7" s="3"/>
      <c r="G7" s="19" t="s">
        <v>275</v>
      </c>
      <c r="H7" s="3"/>
      <c r="I7" s="19" t="s">
        <v>288</v>
      </c>
      <c r="K7" s="19" t="s">
        <v>13</v>
      </c>
      <c r="L7" s="3"/>
      <c r="M7" s="19" t="s">
        <v>15</v>
      </c>
      <c r="N7" s="3"/>
      <c r="O7" s="19" t="s">
        <v>275</v>
      </c>
      <c r="P7" s="3"/>
      <c r="Q7" s="55" t="s">
        <v>288</v>
      </c>
      <c r="R7" s="55"/>
    </row>
    <row r="8" spans="1:21" ht="21.75" customHeight="1">
      <c r="A8" s="5" t="s">
        <v>19</v>
      </c>
      <c r="C8" s="6">
        <v>7000000</v>
      </c>
      <c r="E8" s="6">
        <v>16324289100</v>
      </c>
      <c r="G8" s="6">
        <v>-16811373600</v>
      </c>
      <c r="I8" s="6">
        <f>E8+G8</f>
        <v>-487084500</v>
      </c>
      <c r="K8" s="6">
        <v>7000000</v>
      </c>
      <c r="M8" s="6">
        <v>16324289100</v>
      </c>
      <c r="O8" s="6">
        <v>-13610532602</v>
      </c>
      <c r="Q8" s="30">
        <f>M8+O8</f>
        <v>2713756498</v>
      </c>
      <c r="R8" s="30"/>
      <c r="T8" s="24"/>
      <c r="U8" s="24"/>
    </row>
    <row r="9" spans="1:21" ht="21.75" customHeight="1">
      <c r="A9" s="8" t="s">
        <v>24</v>
      </c>
      <c r="C9" s="9">
        <v>1174922</v>
      </c>
      <c r="E9" s="9">
        <v>16491188743</v>
      </c>
      <c r="G9" s="9">
        <v>-23475417403</v>
      </c>
      <c r="I9" s="9">
        <f t="shared" ref="I9:I51" si="0">E9+G9</f>
        <v>-6984228660</v>
      </c>
      <c r="K9" s="9">
        <v>1174922</v>
      </c>
      <c r="M9" s="9">
        <v>16491188743</v>
      </c>
      <c r="O9" s="9">
        <v>-27919554482</v>
      </c>
      <c r="Q9" s="29">
        <f t="shared" ref="Q9:Q51" si="1">M9+O9</f>
        <v>-11428365739</v>
      </c>
      <c r="R9" s="29"/>
      <c r="T9" s="24"/>
      <c r="U9" s="24"/>
    </row>
    <row r="10" spans="1:21" ht="21.75" customHeight="1">
      <c r="A10" s="8" t="s">
        <v>26</v>
      </c>
      <c r="C10" s="9">
        <v>4000000</v>
      </c>
      <c r="E10" s="9">
        <v>21670290000</v>
      </c>
      <c r="G10" s="9">
        <v>-26879111874</v>
      </c>
      <c r="I10" s="9">
        <f t="shared" si="0"/>
        <v>-5208821874</v>
      </c>
      <c r="K10" s="9">
        <v>4000000</v>
      </c>
      <c r="M10" s="9">
        <v>21670290000</v>
      </c>
      <c r="O10" s="9">
        <v>-27381248562</v>
      </c>
      <c r="Q10" s="29">
        <f t="shared" si="1"/>
        <v>-5710958562</v>
      </c>
      <c r="R10" s="29"/>
      <c r="T10" s="24"/>
      <c r="U10" s="24"/>
    </row>
    <row r="11" spans="1:21" ht="21.75" customHeight="1">
      <c r="A11" s="8" t="s">
        <v>20</v>
      </c>
      <c r="C11" s="9">
        <v>2000000</v>
      </c>
      <c r="E11" s="9">
        <v>18270639000</v>
      </c>
      <c r="G11" s="9">
        <v>-21193146000</v>
      </c>
      <c r="I11" s="9">
        <f t="shared" si="0"/>
        <v>-2922507000</v>
      </c>
      <c r="K11" s="9">
        <v>2000000</v>
      </c>
      <c r="M11" s="9">
        <v>18270639000</v>
      </c>
      <c r="O11" s="9">
        <v>-21379822021</v>
      </c>
      <c r="Q11" s="29">
        <f t="shared" si="1"/>
        <v>-3109183021</v>
      </c>
      <c r="R11" s="29"/>
      <c r="T11" s="24"/>
      <c r="U11" s="24"/>
    </row>
    <row r="12" spans="1:21" ht="21.75" customHeight="1">
      <c r="A12" s="8" t="s">
        <v>23</v>
      </c>
      <c r="C12" s="9">
        <v>360028</v>
      </c>
      <c r="E12" s="9">
        <v>921198135</v>
      </c>
      <c r="G12" s="9">
        <v>-1045026633</v>
      </c>
      <c r="I12" s="9">
        <f t="shared" si="0"/>
        <v>-123828498</v>
      </c>
      <c r="K12" s="9">
        <v>360028</v>
      </c>
      <c r="M12" s="9">
        <v>921198135</v>
      </c>
      <c r="O12" s="9">
        <v>-1109926122</v>
      </c>
      <c r="Q12" s="29">
        <f t="shared" si="1"/>
        <v>-188727987</v>
      </c>
      <c r="R12" s="29"/>
      <c r="T12" s="24"/>
      <c r="U12" s="24"/>
    </row>
    <row r="13" spans="1:21" ht="21.75" customHeight="1">
      <c r="A13" s="8" t="s">
        <v>21</v>
      </c>
      <c r="C13" s="9">
        <v>1750000</v>
      </c>
      <c r="E13" s="9">
        <v>41489161875</v>
      </c>
      <c r="G13" s="9">
        <v>-43402708125</v>
      </c>
      <c r="I13" s="9">
        <f t="shared" si="0"/>
        <v>-1913546250</v>
      </c>
      <c r="K13" s="9">
        <v>1750000</v>
      </c>
      <c r="M13" s="9">
        <v>41489161875</v>
      </c>
      <c r="O13" s="9">
        <v>-32582473873</v>
      </c>
      <c r="Q13" s="29">
        <f t="shared" si="1"/>
        <v>8906688002</v>
      </c>
      <c r="R13" s="29"/>
      <c r="T13" s="24"/>
      <c r="U13" s="24"/>
    </row>
    <row r="14" spans="1:21" ht="21.75" customHeight="1">
      <c r="A14" s="8" t="s">
        <v>59</v>
      </c>
      <c r="C14" s="9">
        <v>156312</v>
      </c>
      <c r="E14" s="9">
        <v>134423141704</v>
      </c>
      <c r="G14" s="9">
        <v>-151790811712</v>
      </c>
      <c r="I14" s="9">
        <f t="shared" si="0"/>
        <v>-17367670008</v>
      </c>
      <c r="K14" s="9">
        <v>156312</v>
      </c>
      <c r="M14" s="9">
        <v>134423141704</v>
      </c>
      <c r="O14" s="9">
        <v>-145262909968</v>
      </c>
      <c r="Q14" s="29">
        <f t="shared" si="1"/>
        <v>-10839768264</v>
      </c>
      <c r="R14" s="29"/>
      <c r="T14" s="24"/>
      <c r="U14" s="24"/>
    </row>
    <row r="15" spans="1:21" ht="21.75" customHeight="1">
      <c r="A15" s="8" t="s">
        <v>60</v>
      </c>
      <c r="C15" s="9">
        <v>197984</v>
      </c>
      <c r="E15" s="9">
        <v>42482542123</v>
      </c>
      <c r="G15" s="9">
        <v>-40119689345</v>
      </c>
      <c r="I15" s="9">
        <f t="shared" si="0"/>
        <v>2362852778</v>
      </c>
      <c r="K15" s="9">
        <v>197984</v>
      </c>
      <c r="M15" s="9">
        <v>42482542123</v>
      </c>
      <c r="O15" s="9">
        <v>-39011592879</v>
      </c>
      <c r="Q15" s="29">
        <f t="shared" si="1"/>
        <v>3470949244</v>
      </c>
      <c r="R15" s="29"/>
      <c r="T15" s="24"/>
      <c r="U15" s="24"/>
    </row>
    <row r="16" spans="1:21" ht="21.75" customHeight="1">
      <c r="A16" s="8" t="s">
        <v>22</v>
      </c>
      <c r="C16" s="9">
        <v>325739</v>
      </c>
      <c r="E16" s="9">
        <v>452025990</v>
      </c>
      <c r="G16" s="9">
        <v>-621697637</v>
      </c>
      <c r="I16" s="9">
        <f t="shared" si="0"/>
        <v>-169671647</v>
      </c>
      <c r="K16" s="9">
        <v>325739</v>
      </c>
      <c r="M16" s="9">
        <v>452025990</v>
      </c>
      <c r="O16" s="9">
        <v>-377857240</v>
      </c>
      <c r="Q16" s="29">
        <f t="shared" si="1"/>
        <v>74168750</v>
      </c>
      <c r="R16" s="29"/>
      <c r="T16" s="24"/>
      <c r="U16" s="24"/>
    </row>
    <row r="17" spans="1:21" ht="21.75" customHeight="1">
      <c r="A17" s="8" t="s">
        <v>50</v>
      </c>
      <c r="C17" s="9">
        <v>200000</v>
      </c>
      <c r="E17" s="9">
        <v>30144161250</v>
      </c>
      <c r="G17" s="9">
        <v>-34642812750</v>
      </c>
      <c r="I17" s="9">
        <f t="shared" si="0"/>
        <v>-4498651500</v>
      </c>
      <c r="K17" s="9">
        <v>200000</v>
      </c>
      <c r="M17" s="9">
        <v>30144161250</v>
      </c>
      <c r="O17" s="9">
        <v>-40563312383</v>
      </c>
      <c r="Q17" s="29">
        <f t="shared" si="1"/>
        <v>-10419151133</v>
      </c>
      <c r="R17" s="29"/>
      <c r="T17" s="24"/>
      <c r="U17" s="24"/>
    </row>
    <row r="18" spans="1:21" ht="21.75" customHeight="1">
      <c r="A18" s="8" t="s">
        <v>56</v>
      </c>
      <c r="C18" s="9">
        <v>841877</v>
      </c>
      <c r="E18" s="9">
        <v>33062880515</v>
      </c>
      <c r="G18" s="9">
        <v>-31103660993</v>
      </c>
      <c r="I18" s="9">
        <f t="shared" si="0"/>
        <v>1959219522</v>
      </c>
      <c r="K18" s="9">
        <v>841877</v>
      </c>
      <c r="M18" s="9">
        <v>33062880515</v>
      </c>
      <c r="O18" s="9">
        <v>-30995189268</v>
      </c>
      <c r="Q18" s="29">
        <f t="shared" si="1"/>
        <v>2067691247</v>
      </c>
      <c r="R18" s="29"/>
      <c r="T18" s="24"/>
      <c r="U18" s="24"/>
    </row>
    <row r="19" spans="1:21" ht="21.75" customHeight="1">
      <c r="A19" s="8" t="s">
        <v>203</v>
      </c>
      <c r="C19" s="9">
        <v>2461</v>
      </c>
      <c r="E19" s="9">
        <v>75166608476</v>
      </c>
      <c r="G19" s="9">
        <v>-85054992611</v>
      </c>
      <c r="I19" s="9">
        <f t="shared" si="0"/>
        <v>-9888384135</v>
      </c>
      <c r="K19" s="9">
        <v>2461</v>
      </c>
      <c r="M19" s="9">
        <v>75166608476</v>
      </c>
      <c r="O19" s="9">
        <v>-82920525474</v>
      </c>
      <c r="Q19" s="29">
        <f t="shared" si="1"/>
        <v>-7753916998</v>
      </c>
      <c r="R19" s="29"/>
      <c r="T19" s="24"/>
      <c r="U19" s="24"/>
    </row>
    <row r="20" spans="1:21" ht="21.75" customHeight="1">
      <c r="A20" s="8" t="s">
        <v>52</v>
      </c>
      <c r="C20" s="9">
        <v>2000000</v>
      </c>
      <c r="E20" s="9">
        <v>40132286250</v>
      </c>
      <c r="G20" s="9">
        <v>-47283783750</v>
      </c>
      <c r="I20" s="9">
        <f t="shared" si="0"/>
        <v>-7151497500</v>
      </c>
      <c r="K20" s="9">
        <v>2000000</v>
      </c>
      <c r="M20" s="9">
        <v>40132286250</v>
      </c>
      <c r="O20" s="9">
        <v>-37715955556</v>
      </c>
      <c r="Q20" s="29">
        <f t="shared" si="1"/>
        <v>2416330694</v>
      </c>
      <c r="R20" s="29"/>
      <c r="T20" s="24"/>
      <c r="U20" s="24"/>
    </row>
    <row r="21" spans="1:21" ht="21.75" customHeight="1">
      <c r="A21" s="8" t="s">
        <v>204</v>
      </c>
      <c r="C21" s="9">
        <v>233406</v>
      </c>
      <c r="E21" s="9">
        <v>247304140270</v>
      </c>
      <c r="G21" s="9">
        <v>-282707629162</v>
      </c>
      <c r="I21" s="9">
        <f t="shared" si="0"/>
        <v>-35403488892</v>
      </c>
      <c r="K21" s="9">
        <v>233406</v>
      </c>
      <c r="M21" s="9">
        <v>247304140270</v>
      </c>
      <c r="O21" s="9">
        <v>-262446821332</v>
      </c>
      <c r="Q21" s="29">
        <f t="shared" si="1"/>
        <v>-15142681062</v>
      </c>
      <c r="R21" s="29"/>
      <c r="T21" s="24"/>
      <c r="U21" s="24"/>
    </row>
    <row r="22" spans="1:21" ht="21.75" customHeight="1">
      <c r="A22" s="8" t="s">
        <v>205</v>
      </c>
      <c r="C22" s="9">
        <v>89441</v>
      </c>
      <c r="E22" s="9">
        <v>109396449833</v>
      </c>
      <c r="G22" s="9">
        <v>-114464176893</v>
      </c>
      <c r="I22" s="9">
        <f t="shared" si="0"/>
        <v>-5067727060</v>
      </c>
      <c r="K22" s="9">
        <v>89441</v>
      </c>
      <c r="M22" s="9">
        <v>109396449833</v>
      </c>
      <c r="O22" s="9">
        <v>-117197314971</v>
      </c>
      <c r="Q22" s="29">
        <f t="shared" si="1"/>
        <v>-7800865138</v>
      </c>
      <c r="R22" s="29"/>
      <c r="T22" s="24"/>
      <c r="U22" s="24"/>
    </row>
    <row r="23" spans="1:21" ht="21.75" customHeight="1">
      <c r="A23" s="8" t="s">
        <v>54</v>
      </c>
      <c r="C23" s="9">
        <v>8799156</v>
      </c>
      <c r="E23" s="9">
        <v>224050005506</v>
      </c>
      <c r="G23" s="9">
        <v>-218667209815</v>
      </c>
      <c r="I23" s="9">
        <f t="shared" si="0"/>
        <v>5382795691</v>
      </c>
      <c r="K23" s="9">
        <v>8799156</v>
      </c>
      <c r="M23" s="9">
        <v>224050005506</v>
      </c>
      <c r="O23" s="9">
        <v>-197282093039</v>
      </c>
      <c r="Q23" s="29">
        <f t="shared" si="1"/>
        <v>26767912467</v>
      </c>
      <c r="R23" s="29"/>
      <c r="T23" s="24"/>
      <c r="U23" s="24"/>
    </row>
    <row r="24" spans="1:21" ht="21.75" customHeight="1">
      <c r="A24" s="8" t="s">
        <v>49</v>
      </c>
      <c r="C24" s="9">
        <v>57015344</v>
      </c>
      <c r="E24" s="9">
        <v>962285020661</v>
      </c>
      <c r="G24" s="9">
        <v>-963677325196</v>
      </c>
      <c r="I24" s="9">
        <f t="shared" si="0"/>
        <v>-1392304535</v>
      </c>
      <c r="K24" s="9">
        <v>57015344</v>
      </c>
      <c r="M24" s="9">
        <v>962285020661</v>
      </c>
      <c r="O24" s="9">
        <v>-857783186636</v>
      </c>
      <c r="Q24" s="29">
        <f t="shared" si="1"/>
        <v>104501834025</v>
      </c>
      <c r="R24" s="29"/>
      <c r="T24" s="24"/>
      <c r="U24" s="24"/>
    </row>
    <row r="25" spans="1:21" ht="21.75" customHeight="1">
      <c r="A25" s="8" t="s">
        <v>58</v>
      </c>
      <c r="C25" s="9">
        <v>1724881</v>
      </c>
      <c r="E25" s="9">
        <v>23698140059</v>
      </c>
      <c r="G25" s="9">
        <v>-28443287690</v>
      </c>
      <c r="I25" s="9">
        <f t="shared" si="0"/>
        <v>-4745147631</v>
      </c>
      <c r="K25" s="9">
        <v>1724881</v>
      </c>
      <c r="M25" s="9">
        <v>23698140059</v>
      </c>
      <c r="O25" s="9">
        <v>-30609738226</v>
      </c>
      <c r="Q25" s="29">
        <f t="shared" si="1"/>
        <v>-6911598167</v>
      </c>
      <c r="R25" s="29"/>
      <c r="T25" s="24"/>
      <c r="U25" s="24"/>
    </row>
    <row r="26" spans="1:21" ht="21.75" customHeight="1">
      <c r="A26" s="8" t="s">
        <v>57</v>
      </c>
      <c r="C26" s="9">
        <v>1500000</v>
      </c>
      <c r="E26" s="9">
        <v>18434083500</v>
      </c>
      <c r="G26" s="9">
        <v>-20001220312</v>
      </c>
      <c r="I26" s="9">
        <f t="shared" si="0"/>
        <v>-1567136812</v>
      </c>
      <c r="K26" s="9">
        <v>1500000</v>
      </c>
      <c r="M26" s="9">
        <v>18434083500</v>
      </c>
      <c r="O26" s="9">
        <v>-19932502225</v>
      </c>
      <c r="Q26" s="29">
        <f t="shared" si="1"/>
        <v>-1498418725</v>
      </c>
      <c r="R26" s="29"/>
      <c r="T26" s="24"/>
      <c r="U26" s="24"/>
    </row>
    <row r="27" spans="1:21" ht="21.75" customHeight="1">
      <c r="A27" s="8" t="s">
        <v>55</v>
      </c>
      <c r="C27" s="9">
        <v>1384959</v>
      </c>
      <c r="E27" s="9">
        <v>12750008467</v>
      </c>
      <c r="G27" s="9">
        <v>-13856659956</v>
      </c>
      <c r="I27" s="9">
        <f t="shared" si="0"/>
        <v>-1106651489</v>
      </c>
      <c r="K27" s="9">
        <v>1384959</v>
      </c>
      <c r="M27" s="9">
        <v>12750008467</v>
      </c>
      <c r="O27" s="9">
        <v>-12244169055</v>
      </c>
      <c r="Q27" s="29">
        <f t="shared" si="1"/>
        <v>505839412</v>
      </c>
      <c r="R27" s="29"/>
      <c r="T27" s="24"/>
      <c r="U27" s="24"/>
    </row>
    <row r="28" spans="1:21" ht="21.75" customHeight="1">
      <c r="A28" s="8" t="s">
        <v>53</v>
      </c>
      <c r="C28" s="9">
        <v>49659550</v>
      </c>
      <c r="E28" s="9">
        <v>704412274626</v>
      </c>
      <c r="G28" s="9">
        <v>-707425816156</v>
      </c>
      <c r="I28" s="9">
        <f t="shared" si="0"/>
        <v>-3013541530</v>
      </c>
      <c r="K28" s="9">
        <v>49659550</v>
      </c>
      <c r="M28" s="9">
        <v>704412274626</v>
      </c>
      <c r="O28" s="9">
        <v>-620747354572</v>
      </c>
      <c r="Q28" s="29">
        <f t="shared" si="1"/>
        <v>83664920054</v>
      </c>
      <c r="R28" s="29"/>
      <c r="T28" s="24"/>
      <c r="U28" s="24"/>
    </row>
    <row r="29" spans="1:21" ht="21.75" customHeight="1">
      <c r="A29" s="8" t="s">
        <v>51</v>
      </c>
      <c r="C29" s="9">
        <v>50615628</v>
      </c>
      <c r="E29" s="9">
        <v>719583655493</v>
      </c>
      <c r="G29" s="9">
        <v>-702931620037</v>
      </c>
      <c r="I29" s="9">
        <f t="shared" si="0"/>
        <v>16652035456</v>
      </c>
      <c r="K29" s="9">
        <v>50615628</v>
      </c>
      <c r="M29" s="9">
        <v>719583655493</v>
      </c>
      <c r="O29" s="9">
        <v>-658826683170</v>
      </c>
      <c r="Q29" s="29">
        <f t="shared" si="1"/>
        <v>60756972323</v>
      </c>
      <c r="R29" s="29"/>
      <c r="T29" s="24"/>
      <c r="U29" s="24"/>
    </row>
    <row r="30" spans="1:21" ht="21.75" customHeight="1">
      <c r="A30" s="8" t="s">
        <v>62</v>
      </c>
      <c r="C30" s="9">
        <v>2000000</v>
      </c>
      <c r="E30" s="9">
        <v>20020167000</v>
      </c>
      <c r="G30" s="9">
        <v>-20018560000</v>
      </c>
      <c r="I30" s="9">
        <f t="shared" si="0"/>
        <v>1607000</v>
      </c>
      <c r="K30" s="9">
        <v>2000000</v>
      </c>
      <c r="M30" s="9">
        <v>20020167000</v>
      </c>
      <c r="O30" s="9">
        <v>-20018560000</v>
      </c>
      <c r="Q30" s="29">
        <f t="shared" si="1"/>
        <v>1607000</v>
      </c>
      <c r="R30" s="29"/>
      <c r="T30" s="24"/>
      <c r="U30" s="24"/>
    </row>
    <row r="31" spans="1:21" ht="21.75" customHeight="1">
      <c r="A31" s="8" t="s">
        <v>94</v>
      </c>
      <c r="C31" s="9">
        <v>117794</v>
      </c>
      <c r="E31" s="9">
        <v>117772649837</v>
      </c>
      <c r="G31" s="9">
        <v>-117772649837</v>
      </c>
      <c r="I31" s="9">
        <f t="shared" si="0"/>
        <v>0</v>
      </c>
      <c r="K31" s="9">
        <v>117794</v>
      </c>
      <c r="M31" s="9">
        <v>117772649837</v>
      </c>
      <c r="O31" s="9">
        <v>-117772649837</v>
      </c>
      <c r="Q31" s="29">
        <f t="shared" si="1"/>
        <v>0</v>
      </c>
      <c r="R31" s="29"/>
      <c r="T31" s="24"/>
      <c r="U31" s="24"/>
    </row>
    <row r="32" spans="1:21" ht="21.75" customHeight="1">
      <c r="A32" s="8" t="s">
        <v>112</v>
      </c>
      <c r="C32" s="9">
        <v>10000</v>
      </c>
      <c r="E32" s="9">
        <v>9894706259</v>
      </c>
      <c r="G32" s="9">
        <v>-9818220125</v>
      </c>
      <c r="I32" s="9">
        <f t="shared" si="0"/>
        <v>76486134</v>
      </c>
      <c r="K32" s="9">
        <v>10000</v>
      </c>
      <c r="M32" s="9">
        <v>9894706259</v>
      </c>
      <c r="O32" s="9">
        <v>-9550968573</v>
      </c>
      <c r="Q32" s="29">
        <f t="shared" si="1"/>
        <v>343737686</v>
      </c>
      <c r="R32" s="29"/>
      <c r="T32" s="24"/>
      <c r="U32" s="24"/>
    </row>
    <row r="33" spans="1:21" ht="21.75" customHeight="1">
      <c r="A33" s="8" t="s">
        <v>85</v>
      </c>
      <c r="C33" s="9">
        <v>71763</v>
      </c>
      <c r="E33" s="9">
        <v>65598866060</v>
      </c>
      <c r="G33" s="9">
        <v>-80602831419</v>
      </c>
      <c r="I33" s="9">
        <f t="shared" si="0"/>
        <v>-15003965359</v>
      </c>
      <c r="K33" s="9">
        <v>71763</v>
      </c>
      <c r="M33" s="9">
        <v>65598866060</v>
      </c>
      <c r="O33" s="9">
        <v>-58111036795</v>
      </c>
      <c r="Q33" s="29">
        <f t="shared" si="1"/>
        <v>7487829265</v>
      </c>
      <c r="R33" s="29"/>
      <c r="T33" s="24"/>
      <c r="U33" s="24"/>
    </row>
    <row r="34" spans="1:21" ht="21.75" customHeight="1">
      <c r="A34" s="8" t="s">
        <v>88</v>
      </c>
      <c r="C34" s="9">
        <v>51903</v>
      </c>
      <c r="E34" s="9">
        <v>49973529655</v>
      </c>
      <c r="G34" s="9">
        <v>-48840692529</v>
      </c>
      <c r="I34" s="9">
        <f t="shared" si="0"/>
        <v>1132837126</v>
      </c>
      <c r="K34" s="9">
        <v>51903</v>
      </c>
      <c r="M34" s="9">
        <v>49973529655</v>
      </c>
      <c r="O34" s="9">
        <v>-44160928350</v>
      </c>
      <c r="Q34" s="29">
        <f t="shared" si="1"/>
        <v>5812601305</v>
      </c>
      <c r="R34" s="29"/>
      <c r="T34" s="24"/>
      <c r="U34" s="24"/>
    </row>
    <row r="35" spans="1:21" ht="21.75" customHeight="1">
      <c r="A35" s="8" t="s">
        <v>91</v>
      </c>
      <c r="C35" s="9">
        <v>28400</v>
      </c>
      <c r="E35" s="9">
        <v>27313008619</v>
      </c>
      <c r="G35" s="9">
        <v>-26427657118</v>
      </c>
      <c r="I35" s="9">
        <f t="shared" si="0"/>
        <v>885351501</v>
      </c>
      <c r="K35" s="9">
        <v>28400</v>
      </c>
      <c r="M35" s="9">
        <v>27313008619</v>
      </c>
      <c r="O35" s="9">
        <v>-24277598887</v>
      </c>
      <c r="Q35" s="29">
        <f t="shared" si="1"/>
        <v>3035409732</v>
      </c>
      <c r="R35" s="29"/>
      <c r="T35" s="24"/>
      <c r="U35" s="24"/>
    </row>
    <row r="36" spans="1:21" ht="21.75" customHeight="1">
      <c r="A36" s="8" t="s">
        <v>103</v>
      </c>
      <c r="C36" s="9">
        <v>178727</v>
      </c>
      <c r="E36" s="9">
        <v>178694605731</v>
      </c>
      <c r="G36" s="9">
        <v>-178694605731</v>
      </c>
      <c r="I36" s="9">
        <f t="shared" si="0"/>
        <v>0</v>
      </c>
      <c r="K36" s="9">
        <v>178727</v>
      </c>
      <c r="M36" s="9">
        <v>178694605731</v>
      </c>
      <c r="O36" s="9">
        <v>-196564066304</v>
      </c>
      <c r="Q36" s="29">
        <f t="shared" si="1"/>
        <v>-17869460573</v>
      </c>
      <c r="R36" s="29"/>
      <c r="T36" s="24"/>
      <c r="U36" s="24"/>
    </row>
    <row r="37" spans="1:21" ht="21.75" customHeight="1">
      <c r="A37" s="8" t="s">
        <v>82</v>
      </c>
      <c r="C37" s="9">
        <v>119500</v>
      </c>
      <c r="E37" s="9">
        <v>93708057335</v>
      </c>
      <c r="G37" s="9">
        <v>-91415267979</v>
      </c>
      <c r="I37" s="9">
        <f t="shared" si="0"/>
        <v>2292789356</v>
      </c>
      <c r="K37" s="9">
        <v>119500</v>
      </c>
      <c r="M37" s="9">
        <v>93708057335</v>
      </c>
      <c r="O37" s="9">
        <v>-82485456800</v>
      </c>
      <c r="Q37" s="29">
        <f t="shared" si="1"/>
        <v>11222600535</v>
      </c>
      <c r="R37" s="29"/>
      <c r="T37" s="24"/>
      <c r="U37" s="24"/>
    </row>
    <row r="38" spans="1:21" ht="21.75" customHeight="1">
      <c r="A38" s="8" t="s">
        <v>100</v>
      </c>
      <c r="C38" s="9">
        <v>400000</v>
      </c>
      <c r="E38" s="9">
        <v>429334169075</v>
      </c>
      <c r="G38" s="9">
        <v>-399927500000</v>
      </c>
      <c r="I38" s="9">
        <f t="shared" si="0"/>
        <v>29406669075</v>
      </c>
      <c r="K38" s="9">
        <v>400000</v>
      </c>
      <c r="M38" s="9">
        <v>429334169075</v>
      </c>
      <c r="O38" s="9">
        <v>-439920250000</v>
      </c>
      <c r="Q38" s="29">
        <f t="shared" si="1"/>
        <v>-10586080925</v>
      </c>
      <c r="R38" s="29"/>
      <c r="T38" s="24"/>
      <c r="U38" s="24"/>
    </row>
    <row r="39" spans="1:21" ht="21.75" customHeight="1">
      <c r="A39" s="8" t="s">
        <v>106</v>
      </c>
      <c r="C39" s="9">
        <v>300000</v>
      </c>
      <c r="E39" s="9">
        <v>299945625000</v>
      </c>
      <c r="G39" s="9">
        <v>-299945625000</v>
      </c>
      <c r="I39" s="9">
        <f t="shared" si="0"/>
        <v>0</v>
      </c>
      <c r="K39" s="9">
        <v>300000</v>
      </c>
      <c r="M39" s="9">
        <v>299945625000</v>
      </c>
      <c r="O39" s="9">
        <v>-329940187500</v>
      </c>
      <c r="Q39" s="29">
        <f t="shared" si="1"/>
        <v>-29994562500</v>
      </c>
      <c r="R39" s="29"/>
      <c r="T39" s="24"/>
      <c r="U39" s="24"/>
    </row>
    <row r="40" spans="1:21" ht="21.75" customHeight="1">
      <c r="A40" s="8" t="s">
        <v>97</v>
      </c>
      <c r="C40" s="9">
        <v>1500000</v>
      </c>
      <c r="E40" s="9">
        <v>1376844901621</v>
      </c>
      <c r="G40" s="9">
        <v>-1481745052500</v>
      </c>
      <c r="I40" s="9">
        <f t="shared" si="0"/>
        <v>-104900150879</v>
      </c>
      <c r="K40" s="9">
        <v>1500000</v>
      </c>
      <c r="M40" s="9">
        <v>1376844901621</v>
      </c>
      <c r="O40" s="9">
        <v>-1523691448337</v>
      </c>
      <c r="Q40" s="29">
        <f t="shared" si="1"/>
        <v>-146846546716</v>
      </c>
      <c r="R40" s="29"/>
      <c r="T40" s="24"/>
      <c r="U40" s="24"/>
    </row>
    <row r="41" spans="1:21" ht="21.75" customHeight="1">
      <c r="A41" s="8" t="s">
        <v>76</v>
      </c>
      <c r="C41" s="9">
        <v>90000</v>
      </c>
      <c r="E41" s="9">
        <v>63844326118</v>
      </c>
      <c r="G41" s="9">
        <v>-62672738506</v>
      </c>
      <c r="I41" s="9">
        <f t="shared" si="0"/>
        <v>1171587612</v>
      </c>
      <c r="K41" s="9">
        <v>90000</v>
      </c>
      <c r="M41" s="9">
        <v>63844326118</v>
      </c>
      <c r="O41" s="9">
        <v>-57139641562</v>
      </c>
      <c r="Q41" s="29">
        <f t="shared" si="1"/>
        <v>6704684556</v>
      </c>
      <c r="R41" s="29"/>
      <c r="T41" s="24"/>
      <c r="U41" s="24"/>
    </row>
    <row r="42" spans="1:21" ht="21.75" customHeight="1">
      <c r="A42" s="8" t="s">
        <v>72</v>
      </c>
      <c r="C42" s="9">
        <v>900000</v>
      </c>
      <c r="E42" s="9">
        <v>809853187500</v>
      </c>
      <c r="G42" s="9">
        <v>-954258109363</v>
      </c>
      <c r="I42" s="9">
        <f t="shared" si="0"/>
        <v>-144404921863</v>
      </c>
      <c r="K42" s="9">
        <v>900000</v>
      </c>
      <c r="M42" s="9">
        <v>809853187500</v>
      </c>
      <c r="O42" s="9">
        <v>-868075332823</v>
      </c>
      <c r="Q42" s="29">
        <f t="shared" si="1"/>
        <v>-58222145323</v>
      </c>
      <c r="R42" s="29"/>
      <c r="T42" s="24"/>
      <c r="U42" s="24"/>
    </row>
    <row r="43" spans="1:21" ht="21.75" customHeight="1">
      <c r="A43" s="8" t="s">
        <v>118</v>
      </c>
      <c r="C43" s="9">
        <v>527966</v>
      </c>
      <c r="E43" s="9">
        <v>494609198171</v>
      </c>
      <c r="G43" s="9">
        <v>-493954638991</v>
      </c>
      <c r="I43" s="9">
        <f t="shared" si="0"/>
        <v>654559180</v>
      </c>
      <c r="K43" s="9">
        <v>527966</v>
      </c>
      <c r="M43" s="9">
        <v>494609198171</v>
      </c>
      <c r="O43" s="9">
        <v>-493611523292</v>
      </c>
      <c r="Q43" s="29">
        <f t="shared" si="1"/>
        <v>997674879</v>
      </c>
      <c r="R43" s="29"/>
      <c r="T43" s="24"/>
      <c r="U43" s="24"/>
    </row>
    <row r="44" spans="1:21" ht="21.75" customHeight="1">
      <c r="A44" s="8" t="s">
        <v>109</v>
      </c>
      <c r="C44" s="9">
        <v>2107459</v>
      </c>
      <c r="E44" s="9">
        <v>1965586800958</v>
      </c>
      <c r="G44" s="9">
        <v>-1960635169953</v>
      </c>
      <c r="I44" s="9">
        <f t="shared" si="0"/>
        <v>4951631005</v>
      </c>
      <c r="K44" s="9">
        <v>2107459</v>
      </c>
      <c r="M44" s="9">
        <v>1965586800958</v>
      </c>
      <c r="O44" s="9">
        <v>-1904629062681</v>
      </c>
      <c r="Q44" s="29">
        <f t="shared" si="1"/>
        <v>60957738277</v>
      </c>
      <c r="R44" s="29"/>
      <c r="T44" s="24"/>
      <c r="U44" s="24"/>
    </row>
    <row r="45" spans="1:21" ht="21.75" customHeight="1">
      <c r="A45" s="8" t="s">
        <v>138</v>
      </c>
      <c r="C45" s="9">
        <v>800000</v>
      </c>
      <c r="E45" s="9">
        <v>702643822720</v>
      </c>
      <c r="G45" s="9">
        <v>-764299845540</v>
      </c>
      <c r="I45" s="9">
        <f t="shared" si="0"/>
        <v>-61656022820</v>
      </c>
      <c r="K45" s="9">
        <v>800000</v>
      </c>
      <c r="M45" s="9">
        <v>702643822720</v>
      </c>
      <c r="O45" s="9">
        <v>-744425848355</v>
      </c>
      <c r="Q45" s="29">
        <f t="shared" si="1"/>
        <v>-41782025635</v>
      </c>
      <c r="R45" s="29"/>
      <c r="T45" s="24"/>
      <c r="U45" s="24"/>
    </row>
    <row r="46" spans="1:21" ht="21.75" customHeight="1">
      <c r="A46" s="8" t="s">
        <v>121</v>
      </c>
      <c r="C46" s="9">
        <v>1053200</v>
      </c>
      <c r="E46" s="9">
        <v>994251199301</v>
      </c>
      <c r="G46" s="9">
        <v>-936546300210</v>
      </c>
      <c r="I46" s="9">
        <f t="shared" si="0"/>
        <v>57704899091</v>
      </c>
      <c r="K46" s="9">
        <v>1053200</v>
      </c>
      <c r="M46" s="9">
        <v>994251199301</v>
      </c>
      <c r="O46" s="9">
        <v>-1004044184001</v>
      </c>
      <c r="Q46" s="29">
        <f t="shared" si="1"/>
        <v>-9792984700</v>
      </c>
      <c r="R46" s="29"/>
      <c r="T46" s="24"/>
      <c r="U46" s="24"/>
    </row>
    <row r="47" spans="1:21" ht="21.75" customHeight="1">
      <c r="A47" s="8" t="s">
        <v>124</v>
      </c>
      <c r="C47" s="9">
        <v>1700000</v>
      </c>
      <c r="E47" s="9">
        <v>1574424583812</v>
      </c>
      <c r="G47" s="9">
        <v>-1490629774375</v>
      </c>
      <c r="I47" s="9">
        <f t="shared" si="0"/>
        <v>83794809437</v>
      </c>
      <c r="K47" s="9">
        <v>1700000</v>
      </c>
      <c r="M47" s="9">
        <v>1574424583812</v>
      </c>
      <c r="O47" s="9">
        <v>-1469690000000</v>
      </c>
      <c r="Q47" s="29">
        <f t="shared" si="1"/>
        <v>104734583812</v>
      </c>
      <c r="R47" s="29"/>
      <c r="T47" s="24"/>
      <c r="U47" s="24"/>
    </row>
    <row r="48" spans="1:21" ht="21.75" customHeight="1">
      <c r="A48" s="8" t="s">
        <v>127</v>
      </c>
      <c r="C48" s="9">
        <v>1880000</v>
      </c>
      <c r="E48" s="9">
        <v>1734925487750</v>
      </c>
      <c r="G48" s="9">
        <v>-1702181823615</v>
      </c>
      <c r="I48" s="9">
        <f t="shared" si="0"/>
        <v>32743664135</v>
      </c>
      <c r="K48" s="9">
        <v>1880000</v>
      </c>
      <c r="M48" s="9">
        <v>1734925487750</v>
      </c>
      <c r="O48" s="9">
        <v>-1700500000000</v>
      </c>
      <c r="Q48" s="29">
        <f t="shared" si="1"/>
        <v>34425487750</v>
      </c>
      <c r="R48" s="29"/>
      <c r="T48" s="24"/>
      <c r="U48" s="24"/>
    </row>
    <row r="49" spans="1:25" ht="21.75" customHeight="1">
      <c r="A49" s="8" t="s">
        <v>130</v>
      </c>
      <c r="C49" s="9">
        <v>1470000</v>
      </c>
      <c r="E49" s="9">
        <v>1360385385450</v>
      </c>
      <c r="G49" s="9">
        <v>-1273524131906</v>
      </c>
      <c r="I49" s="9">
        <f t="shared" si="0"/>
        <v>86861253544</v>
      </c>
      <c r="K49" s="9">
        <v>1470000</v>
      </c>
      <c r="M49" s="9">
        <v>1360385385450</v>
      </c>
      <c r="O49" s="9">
        <v>-1267376223400</v>
      </c>
      <c r="Q49" s="29">
        <f t="shared" si="1"/>
        <v>93009162050</v>
      </c>
      <c r="R49" s="29"/>
      <c r="T49" s="24"/>
      <c r="U49" s="24"/>
    </row>
    <row r="50" spans="1:25" ht="21.75" customHeight="1">
      <c r="A50" s="8" t="s">
        <v>133</v>
      </c>
      <c r="C50" s="9">
        <v>275000</v>
      </c>
      <c r="E50" s="9">
        <v>254383884562</v>
      </c>
      <c r="G50" s="9">
        <v>-251469412906</v>
      </c>
      <c r="I50" s="9">
        <f t="shared" si="0"/>
        <v>2914471656</v>
      </c>
      <c r="K50" s="9">
        <v>275000</v>
      </c>
      <c r="M50" s="9">
        <v>254383884562</v>
      </c>
      <c r="O50" s="9">
        <v>-252235326350</v>
      </c>
      <c r="Q50" s="29">
        <f t="shared" si="1"/>
        <v>2148558212</v>
      </c>
      <c r="R50" s="29"/>
      <c r="T50" s="24"/>
      <c r="U50" s="24"/>
    </row>
    <row r="51" spans="1:25" ht="21.75" customHeight="1">
      <c r="A51" s="8" t="s">
        <v>136</v>
      </c>
      <c r="C51" s="9">
        <v>761000</v>
      </c>
      <c r="E51" s="9">
        <v>720064644623</v>
      </c>
      <c r="G51" s="9">
        <v>-720064644623</v>
      </c>
      <c r="I51" s="9">
        <f t="shared" si="0"/>
        <v>0</v>
      </c>
      <c r="K51" s="9">
        <v>761000</v>
      </c>
      <c r="M51" s="9">
        <v>720064644623</v>
      </c>
      <c r="O51" s="9">
        <v>-720195180000</v>
      </c>
      <c r="Q51" s="29">
        <f t="shared" si="1"/>
        <v>-130535377</v>
      </c>
      <c r="R51" s="29"/>
      <c r="T51" s="24"/>
      <c r="U51" s="24"/>
      <c r="X51" s="28"/>
      <c r="Y51" s="28"/>
    </row>
    <row r="52" spans="1:25" ht="21.75" customHeight="1">
      <c r="A52" s="8" t="s">
        <v>25</v>
      </c>
      <c r="C52" s="9"/>
      <c r="E52" s="9"/>
      <c r="G52" s="9"/>
      <c r="I52" s="9">
        <v>10914815223</v>
      </c>
      <c r="K52" s="9">
        <v>0</v>
      </c>
      <c r="M52" s="9">
        <v>0</v>
      </c>
      <c r="O52" s="9">
        <v>0</v>
      </c>
      <c r="Q52" s="9">
        <v>6402933174</v>
      </c>
      <c r="R52" s="9"/>
      <c r="T52" s="24"/>
      <c r="X52" s="28"/>
      <c r="Y52" s="28"/>
    </row>
    <row r="53" spans="1:25" ht="21.75" customHeight="1">
      <c r="A53" s="8" t="s">
        <v>79</v>
      </c>
      <c r="C53" s="9"/>
      <c r="E53" s="9"/>
      <c r="G53" s="9"/>
      <c r="I53" s="9">
        <v>-34705538481</v>
      </c>
      <c r="K53" s="9">
        <v>0</v>
      </c>
      <c r="M53" s="9">
        <v>0</v>
      </c>
      <c r="O53" s="9">
        <v>0</v>
      </c>
      <c r="Q53" s="9">
        <v>0</v>
      </c>
      <c r="R53" s="9"/>
      <c r="T53" s="24"/>
    </row>
    <row r="54" spans="1:25" ht="21.75" customHeight="1">
      <c r="A54" s="8" t="s">
        <v>115</v>
      </c>
      <c r="C54" s="9"/>
      <c r="E54" s="9"/>
      <c r="G54" s="9"/>
      <c r="I54" s="9">
        <v>-36133099688</v>
      </c>
      <c r="K54" s="9">
        <v>0</v>
      </c>
      <c r="M54" s="9">
        <v>0</v>
      </c>
      <c r="O54" s="9">
        <v>0</v>
      </c>
      <c r="Q54" s="9">
        <v>0</v>
      </c>
      <c r="R54" s="9"/>
      <c r="T54" s="24"/>
    </row>
    <row r="55" spans="1:25" ht="21.75" customHeight="1" thickBot="1">
      <c r="A55" s="15" t="s">
        <v>27</v>
      </c>
      <c r="C55" s="16">
        <v>207374400</v>
      </c>
      <c r="E55" s="16">
        <f>SUM(E8:E51)</f>
        <v>16837016998733</v>
      </c>
      <c r="G55" s="16">
        <f>SUM(G8:G51)</f>
        <v>-16941044429876</v>
      </c>
      <c r="I55" s="16">
        <f>SUM(I8:I54)</f>
        <v>-163951254089</v>
      </c>
      <c r="K55" s="16">
        <v>207374400</v>
      </c>
      <c r="M55" s="16">
        <v>13636697562105</v>
      </c>
      <c r="O55" s="16">
        <v>16606316237503</v>
      </c>
      <c r="Q55" s="53">
        <f>SUM(Q8:Q54)</f>
        <v>237103694404</v>
      </c>
      <c r="R55" s="53"/>
    </row>
    <row r="56" spans="1:25" ht="13.5" thickTop="1"/>
    <row r="58" spans="1:25">
      <c r="I58" s="24">
        <v>-163951254089</v>
      </c>
    </row>
    <row r="59" spans="1:25">
      <c r="Q59" s="24">
        <v>237103694404</v>
      </c>
    </row>
    <row r="60" spans="1:25">
      <c r="I60" s="24">
        <f>I58-I55</f>
        <v>0</v>
      </c>
      <c r="Q60" s="24">
        <f>Q59-Q55</f>
        <v>0</v>
      </c>
    </row>
    <row r="63" spans="1:25">
      <c r="I63" s="24"/>
    </row>
    <row r="64" spans="1:25">
      <c r="I64" s="24"/>
    </row>
  </sheetData>
  <mergeCells count="9">
    <mergeCell ref="Q55:R55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2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</row>
    <row r="2" spans="1:49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49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</row>
    <row r="4" spans="1:49" ht="14.45" customHeight="1"/>
    <row r="5" spans="1:49" ht="14.45" customHeight="1">
      <c r="A5" s="42" t="s">
        <v>28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</row>
    <row r="6" spans="1:49" ht="14.45" customHeight="1">
      <c r="I6" s="43" t="s">
        <v>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C6" s="43" t="s">
        <v>9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43" t="s">
        <v>29</v>
      </c>
      <c r="B8" s="43"/>
      <c r="C8" s="43"/>
      <c r="D8" s="43"/>
      <c r="E8" s="43"/>
      <c r="F8" s="43"/>
      <c r="G8" s="43"/>
      <c r="I8" s="43" t="s">
        <v>30</v>
      </c>
      <c r="J8" s="43"/>
      <c r="K8" s="43"/>
      <c r="M8" s="43" t="s">
        <v>31</v>
      </c>
      <c r="N8" s="43"/>
      <c r="O8" s="43"/>
      <c r="Q8" s="43" t="s">
        <v>32</v>
      </c>
      <c r="R8" s="43"/>
      <c r="S8" s="43"/>
      <c r="T8" s="43"/>
      <c r="U8" s="43"/>
      <c r="W8" s="43" t="s">
        <v>33</v>
      </c>
      <c r="X8" s="43"/>
      <c r="Y8" s="43"/>
      <c r="Z8" s="43"/>
      <c r="AA8" s="43"/>
      <c r="AC8" s="43" t="s">
        <v>30</v>
      </c>
      <c r="AD8" s="43"/>
      <c r="AE8" s="43"/>
      <c r="AF8" s="43"/>
      <c r="AG8" s="43"/>
      <c r="AI8" s="43" t="s">
        <v>31</v>
      </c>
      <c r="AJ8" s="43"/>
      <c r="AK8" s="43"/>
      <c r="AM8" s="43" t="s">
        <v>32</v>
      </c>
      <c r="AN8" s="43"/>
      <c r="AO8" s="43"/>
      <c r="AQ8" s="43" t="s">
        <v>33</v>
      </c>
      <c r="AR8" s="43"/>
      <c r="AS8" s="43"/>
    </row>
    <row r="9" spans="1:49" ht="14.45" customHeight="1">
      <c r="A9" s="42" t="s">
        <v>34</v>
      </c>
      <c r="B9" s="52"/>
      <c r="C9" s="52"/>
      <c r="D9" s="52"/>
      <c r="E9" s="52"/>
      <c r="F9" s="52"/>
      <c r="G9" s="52"/>
      <c r="H9" s="42"/>
      <c r="I9" s="52"/>
      <c r="J9" s="52"/>
      <c r="K9" s="52"/>
      <c r="L9" s="42"/>
      <c r="M9" s="52"/>
      <c r="N9" s="52"/>
      <c r="O9" s="52"/>
      <c r="P9" s="42"/>
      <c r="Q9" s="52"/>
      <c r="R9" s="52"/>
      <c r="S9" s="52"/>
      <c r="T9" s="52"/>
      <c r="U9" s="52"/>
      <c r="V9" s="42"/>
      <c r="W9" s="52"/>
      <c r="X9" s="52"/>
      <c r="Y9" s="52"/>
      <c r="Z9" s="52"/>
      <c r="AA9" s="52"/>
      <c r="AB9" s="42"/>
      <c r="AC9" s="52"/>
      <c r="AD9" s="52"/>
      <c r="AE9" s="52"/>
      <c r="AF9" s="52"/>
      <c r="AG9" s="52"/>
      <c r="AH9" s="42"/>
      <c r="AI9" s="52"/>
      <c r="AJ9" s="52"/>
      <c r="AK9" s="52"/>
      <c r="AL9" s="42"/>
      <c r="AM9" s="52"/>
      <c r="AN9" s="52"/>
      <c r="AO9" s="52"/>
      <c r="AP9" s="42"/>
      <c r="AQ9" s="52"/>
      <c r="AR9" s="52"/>
      <c r="AS9" s="52"/>
      <c r="AT9" s="42"/>
      <c r="AU9" s="42"/>
      <c r="AV9" s="42"/>
      <c r="AW9" s="42"/>
    </row>
    <row r="10" spans="1:49" ht="14.45" customHeight="1">
      <c r="C10" s="43" t="s">
        <v>7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Y10" s="43" t="s">
        <v>9</v>
      </c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</row>
    <row r="11" spans="1:49" ht="14.45" customHeight="1">
      <c r="A11" s="2" t="s">
        <v>29</v>
      </c>
      <c r="C11" s="4" t="s">
        <v>35</v>
      </c>
      <c r="D11" s="3"/>
      <c r="E11" s="4" t="s">
        <v>36</v>
      </c>
      <c r="F11" s="3"/>
      <c r="G11" s="44" t="s">
        <v>37</v>
      </c>
      <c r="H11" s="44"/>
      <c r="I11" s="44"/>
      <c r="J11" s="3"/>
      <c r="K11" s="44" t="s">
        <v>38</v>
      </c>
      <c r="L11" s="44"/>
      <c r="M11" s="44"/>
      <c r="N11" s="3"/>
      <c r="O11" s="44" t="s">
        <v>31</v>
      </c>
      <c r="P11" s="44"/>
      <c r="Q11" s="44"/>
      <c r="R11" s="3"/>
      <c r="S11" s="44" t="s">
        <v>32</v>
      </c>
      <c r="T11" s="44"/>
      <c r="U11" s="44"/>
      <c r="V11" s="44"/>
      <c r="W11" s="44"/>
      <c r="Y11" s="44" t="s">
        <v>35</v>
      </c>
      <c r="Z11" s="44"/>
      <c r="AA11" s="44"/>
      <c r="AB11" s="44"/>
      <c r="AC11" s="44"/>
      <c r="AD11" s="3"/>
      <c r="AE11" s="44" t="s">
        <v>36</v>
      </c>
      <c r="AF11" s="44"/>
      <c r="AG11" s="44"/>
      <c r="AH11" s="44"/>
      <c r="AI11" s="44"/>
      <c r="AJ11" s="3"/>
      <c r="AK11" s="44" t="s">
        <v>37</v>
      </c>
      <c r="AL11" s="44"/>
      <c r="AM11" s="44"/>
      <c r="AN11" s="3"/>
      <c r="AO11" s="44" t="s">
        <v>38</v>
      </c>
      <c r="AP11" s="44"/>
      <c r="AQ11" s="44"/>
      <c r="AR11" s="3"/>
      <c r="AS11" s="44" t="s">
        <v>31</v>
      </c>
      <c r="AT11" s="44"/>
      <c r="AU11" s="3"/>
      <c r="AV11" s="4" t="s">
        <v>32</v>
      </c>
    </row>
    <row r="12" spans="1:49" ht="14.45" customHeight="1">
      <c r="A12" s="42" t="s">
        <v>39</v>
      </c>
      <c r="B12" s="42"/>
      <c r="C12" s="52"/>
      <c r="D12" s="42"/>
      <c r="E12" s="52"/>
      <c r="F12" s="42"/>
      <c r="G12" s="52"/>
      <c r="H12" s="52"/>
      <c r="I12" s="52"/>
      <c r="J12" s="42"/>
      <c r="K12" s="52"/>
      <c r="L12" s="52"/>
      <c r="M12" s="52"/>
      <c r="N12" s="42"/>
      <c r="O12" s="52"/>
      <c r="P12" s="52"/>
      <c r="Q12" s="52"/>
      <c r="R12" s="42"/>
      <c r="S12" s="52"/>
      <c r="T12" s="52"/>
      <c r="U12" s="52"/>
      <c r="V12" s="52"/>
      <c r="W12" s="52"/>
      <c r="X12" s="42"/>
      <c r="Y12" s="52"/>
      <c r="Z12" s="52"/>
      <c r="AA12" s="52"/>
      <c r="AB12" s="52"/>
      <c r="AC12" s="52"/>
      <c r="AD12" s="42"/>
      <c r="AE12" s="52"/>
      <c r="AF12" s="52"/>
      <c r="AG12" s="52"/>
      <c r="AH12" s="52"/>
      <c r="AI12" s="52"/>
      <c r="AJ12" s="42"/>
      <c r="AK12" s="52"/>
      <c r="AL12" s="52"/>
      <c r="AM12" s="52"/>
      <c r="AN12" s="42"/>
      <c r="AO12" s="52"/>
      <c r="AP12" s="52"/>
      <c r="AQ12" s="52"/>
      <c r="AR12" s="42"/>
      <c r="AS12" s="52"/>
      <c r="AT12" s="52"/>
      <c r="AU12" s="42"/>
      <c r="AV12" s="52"/>
      <c r="AW12" s="42"/>
    </row>
    <row r="13" spans="1:49" ht="14.45" customHeight="1">
      <c r="C13" s="43" t="s">
        <v>7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O13" s="43" t="s">
        <v>9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49" ht="14.45" customHeight="1">
      <c r="A14" s="2" t="s">
        <v>29</v>
      </c>
      <c r="C14" s="4" t="s">
        <v>36</v>
      </c>
      <c r="D14" s="3"/>
      <c r="E14" s="4" t="s">
        <v>38</v>
      </c>
      <c r="F14" s="3"/>
      <c r="G14" s="44" t="s">
        <v>31</v>
      </c>
      <c r="H14" s="44"/>
      <c r="I14" s="44"/>
      <c r="J14" s="3"/>
      <c r="K14" s="44" t="s">
        <v>32</v>
      </c>
      <c r="L14" s="44"/>
      <c r="M14" s="44"/>
      <c r="O14" s="44" t="s">
        <v>36</v>
      </c>
      <c r="P14" s="44"/>
      <c r="Q14" s="44"/>
      <c r="R14" s="44"/>
      <c r="S14" s="44"/>
      <c r="T14" s="3"/>
      <c r="U14" s="44" t="s">
        <v>38</v>
      </c>
      <c r="V14" s="44"/>
      <c r="W14" s="44"/>
      <c r="X14" s="44"/>
      <c r="Y14" s="44"/>
      <c r="Z14" s="3"/>
      <c r="AA14" s="44" t="s">
        <v>31</v>
      </c>
      <c r="AB14" s="44"/>
      <c r="AC14" s="44"/>
      <c r="AD14" s="44"/>
      <c r="AE14" s="44"/>
      <c r="AF14" s="3"/>
      <c r="AG14" s="44" t="s">
        <v>32</v>
      </c>
      <c r="AH14" s="44"/>
      <c r="AI14" s="44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D33"/>
  <sheetViews>
    <sheetView rightToLeft="1" view="pageBreakPreview" zoomScale="85" zoomScaleNormal="100" zoomScaleSheetLayoutView="85" workbookViewId="0">
      <selection activeCell="Y33" sqref="Y33"/>
    </sheetView>
  </sheetViews>
  <sheetFormatPr defaultRowHeight="12.75"/>
  <cols>
    <col min="1" max="1" width="6.140625" bestFit="1" customWidth="1"/>
    <col min="2" max="2" width="42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8.5703125" bestFit="1" customWidth="1"/>
    <col min="8" max="8" width="1.28515625" customWidth="1"/>
    <col min="9" max="9" width="20.85546875" bestFit="1" customWidth="1"/>
    <col min="10" max="10" width="1.28515625" customWidth="1"/>
    <col min="11" max="11" width="10.42578125" bestFit="1" customWidth="1"/>
    <col min="12" max="12" width="1.28515625" customWidth="1"/>
    <col min="13" max="13" width="15.5703125" bestFit="1" customWidth="1"/>
    <col min="14" max="14" width="1.28515625" customWidth="1"/>
    <col min="15" max="15" width="12.42578125" bestFit="1" customWidth="1"/>
    <col min="16" max="16" width="1.28515625" customWidth="1"/>
    <col min="17" max="17" width="17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8.28515625" bestFit="1" customWidth="1"/>
    <col min="24" max="24" width="2.42578125" customWidth="1"/>
    <col min="25" max="25" width="22" bestFit="1" customWidth="1"/>
    <col min="26" max="26" width="1.28515625" customWidth="1"/>
    <col min="27" max="27" width="18.28515625" bestFit="1" customWidth="1"/>
    <col min="28" max="28" width="0.28515625" customWidth="1"/>
    <col min="30" max="30" width="13.7109375" bestFit="1" customWidth="1"/>
  </cols>
  <sheetData>
    <row r="1" spans="1:30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30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30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30" ht="14.45" customHeight="1"/>
    <row r="5" spans="1:30" ht="14.45" customHeight="1">
      <c r="A5" s="1" t="s">
        <v>40</v>
      </c>
      <c r="B5" s="42" t="s">
        <v>41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30" ht="14.45" customHeight="1">
      <c r="E6" s="43" t="s">
        <v>7</v>
      </c>
      <c r="F6" s="43"/>
      <c r="G6" s="43"/>
      <c r="H6" s="43"/>
      <c r="I6" s="43"/>
      <c r="K6" s="43" t="s">
        <v>8</v>
      </c>
      <c r="L6" s="43"/>
      <c r="M6" s="43"/>
      <c r="N6" s="43"/>
      <c r="O6" s="43"/>
      <c r="P6" s="43"/>
      <c r="Q6" s="43"/>
      <c r="S6" s="43" t="s">
        <v>9</v>
      </c>
      <c r="T6" s="43"/>
      <c r="U6" s="43"/>
      <c r="V6" s="43"/>
      <c r="W6" s="43"/>
      <c r="X6" s="43"/>
      <c r="Y6" s="43"/>
      <c r="Z6" s="43"/>
      <c r="AA6" s="43"/>
    </row>
    <row r="7" spans="1:30" ht="14.45" customHeight="1">
      <c r="E7" s="3"/>
      <c r="F7" s="3"/>
      <c r="G7" s="3"/>
      <c r="H7" s="3"/>
      <c r="I7" s="3"/>
      <c r="K7" s="44" t="s">
        <v>42</v>
      </c>
      <c r="L7" s="44"/>
      <c r="M7" s="44"/>
      <c r="N7" s="3"/>
      <c r="O7" s="44" t="s">
        <v>43</v>
      </c>
      <c r="P7" s="44"/>
      <c r="Q7" s="44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>
      <c r="A8" s="43" t="s">
        <v>44</v>
      </c>
      <c r="B8" s="43"/>
      <c r="D8" s="43" t="s">
        <v>45</v>
      </c>
      <c r="E8" s="4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46</v>
      </c>
      <c r="W8" s="2" t="s">
        <v>14</v>
      </c>
      <c r="Y8" s="2" t="s">
        <v>15</v>
      </c>
      <c r="AA8" s="2" t="s">
        <v>18</v>
      </c>
    </row>
    <row r="9" spans="1:30" ht="21.75" customHeight="1">
      <c r="A9" s="45" t="s">
        <v>47</v>
      </c>
      <c r="B9" s="45"/>
      <c r="D9" s="46">
        <v>2461</v>
      </c>
      <c r="E9" s="46"/>
      <c r="G9" s="6">
        <v>59989973399</v>
      </c>
      <c r="I9" s="6">
        <v>85054992611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30543116</v>
      </c>
      <c r="W9" s="6">
        <v>59989973399</v>
      </c>
      <c r="Y9" s="6">
        <v>75166608476</v>
      </c>
      <c r="AA9" s="7">
        <f>Y9/$Y$33*100</f>
        <v>0.21528515356189795</v>
      </c>
      <c r="AD9" s="24"/>
    </row>
    <row r="10" spans="1:30" ht="21.75" customHeight="1">
      <c r="A10" s="47" t="s">
        <v>48</v>
      </c>
      <c r="B10" s="47"/>
      <c r="D10" s="48">
        <v>233406</v>
      </c>
      <c r="E10" s="48"/>
      <c r="G10" s="9">
        <v>254999493874</v>
      </c>
      <c r="I10" s="9">
        <v>282707629162</v>
      </c>
      <c r="K10" s="9">
        <v>0</v>
      </c>
      <c r="M10" s="9">
        <v>0</v>
      </c>
      <c r="O10" s="9">
        <v>0</v>
      </c>
      <c r="Q10" s="9">
        <v>0</v>
      </c>
      <c r="S10" s="9">
        <v>233406</v>
      </c>
      <c r="U10" s="9">
        <v>1059545</v>
      </c>
      <c r="W10" s="9">
        <v>254999493874</v>
      </c>
      <c r="Y10" s="9">
        <v>247304140270</v>
      </c>
      <c r="AA10" s="10">
        <f t="shared" ref="AA10:AA24" si="0">Y10/$Y$33*100</f>
        <v>0.70830533522766881</v>
      </c>
      <c r="AD10" s="24"/>
    </row>
    <row r="11" spans="1:30" ht="21.75" customHeight="1">
      <c r="A11" s="47" t="s">
        <v>49</v>
      </c>
      <c r="B11" s="47"/>
      <c r="D11" s="48">
        <v>74921452</v>
      </c>
      <c r="E11" s="48"/>
      <c r="G11" s="9">
        <v>1029189086410</v>
      </c>
      <c r="I11" s="9">
        <v>1233070742877</v>
      </c>
      <c r="K11" s="9">
        <v>0</v>
      </c>
      <c r="M11" s="9">
        <v>0</v>
      </c>
      <c r="O11" s="9">
        <v>-17906108</v>
      </c>
      <c r="Q11" s="9">
        <v>299896331433.15997</v>
      </c>
      <c r="S11" s="9">
        <v>57015344</v>
      </c>
      <c r="U11" s="9">
        <v>16877.650000000001</v>
      </c>
      <c r="W11" s="9">
        <v>783214529835</v>
      </c>
      <c r="Y11" s="9">
        <v>962285020661</v>
      </c>
      <c r="AA11" s="10">
        <f t="shared" si="0"/>
        <v>2.7560865475188181</v>
      </c>
      <c r="AD11" s="24"/>
    </row>
    <row r="12" spans="1:30" ht="21.75" customHeight="1">
      <c r="A12" s="47" t="s">
        <v>50</v>
      </c>
      <c r="B12" s="47"/>
      <c r="D12" s="48">
        <v>200000</v>
      </c>
      <c r="E12" s="48"/>
      <c r="G12" s="9">
        <v>40563312383</v>
      </c>
      <c r="I12" s="9">
        <v>34642812750</v>
      </c>
      <c r="K12" s="9">
        <v>0</v>
      </c>
      <c r="M12" s="9">
        <v>0</v>
      </c>
      <c r="O12" s="9">
        <v>0</v>
      </c>
      <c r="Q12" s="9">
        <v>0</v>
      </c>
      <c r="S12" s="9">
        <v>200000</v>
      </c>
      <c r="U12" s="9">
        <v>150900</v>
      </c>
      <c r="W12" s="9">
        <v>40563312383</v>
      </c>
      <c r="Y12" s="9">
        <v>30144161250</v>
      </c>
      <c r="AA12" s="10">
        <f t="shared" si="0"/>
        <v>8.6336080811374241E-2</v>
      </c>
      <c r="AD12" s="24"/>
    </row>
    <row r="13" spans="1:30" ht="21.75" customHeight="1">
      <c r="A13" s="47" t="s">
        <v>51</v>
      </c>
      <c r="B13" s="47"/>
      <c r="D13" s="48">
        <v>50615628</v>
      </c>
      <c r="E13" s="48"/>
      <c r="G13" s="9">
        <v>642133144822</v>
      </c>
      <c r="I13" s="9">
        <v>702931620037</v>
      </c>
      <c r="K13" s="9">
        <v>0</v>
      </c>
      <c r="M13" s="9">
        <v>0</v>
      </c>
      <c r="O13" s="9">
        <v>0</v>
      </c>
      <c r="Q13" s="9">
        <v>0</v>
      </c>
      <c r="S13" s="9">
        <v>50615628</v>
      </c>
      <c r="U13" s="9">
        <v>14216.63</v>
      </c>
      <c r="W13" s="9">
        <v>642133144822</v>
      </c>
      <c r="Y13" s="9">
        <v>719583655493</v>
      </c>
      <c r="AA13" s="10">
        <f t="shared" si="0"/>
        <v>2.060964049254737</v>
      </c>
      <c r="AD13" s="24"/>
    </row>
    <row r="14" spans="1:30" ht="21.75" customHeight="1">
      <c r="A14" s="47" t="s">
        <v>52</v>
      </c>
      <c r="B14" s="47"/>
      <c r="D14" s="48">
        <v>2000000</v>
      </c>
      <c r="E14" s="48"/>
      <c r="G14" s="9">
        <v>24846842849</v>
      </c>
      <c r="I14" s="9">
        <v>47283783750</v>
      </c>
      <c r="K14" s="9">
        <v>0</v>
      </c>
      <c r="M14" s="9">
        <v>0</v>
      </c>
      <c r="O14" s="9">
        <v>0</v>
      </c>
      <c r="Q14" s="9">
        <v>0</v>
      </c>
      <c r="S14" s="9">
        <v>2000000</v>
      </c>
      <c r="U14" s="9">
        <v>20090</v>
      </c>
      <c r="W14" s="9">
        <v>24846842849</v>
      </c>
      <c r="Y14" s="9">
        <v>40132286250</v>
      </c>
      <c r="AA14" s="10">
        <f t="shared" si="0"/>
        <v>0.11494313210738957</v>
      </c>
      <c r="AD14" s="24"/>
    </row>
    <row r="15" spans="1:30" ht="21.75" customHeight="1">
      <c r="A15" s="47" t="s">
        <v>53</v>
      </c>
      <c r="B15" s="47"/>
      <c r="D15" s="48">
        <v>63899550</v>
      </c>
      <c r="E15" s="48"/>
      <c r="G15" s="9">
        <v>731623482791</v>
      </c>
      <c r="I15" s="9">
        <v>885426670557</v>
      </c>
      <c r="K15" s="9">
        <v>0</v>
      </c>
      <c r="M15" s="9">
        <v>0</v>
      </c>
      <c r="O15" s="9">
        <v>-14240000</v>
      </c>
      <c r="Q15" s="9">
        <v>200784000000</v>
      </c>
      <c r="S15" s="9">
        <v>49659550</v>
      </c>
      <c r="U15" s="9">
        <v>14184.83</v>
      </c>
      <c r="W15" s="9">
        <v>568581358160</v>
      </c>
      <c r="Y15" s="9">
        <v>704412274626</v>
      </c>
      <c r="AA15" s="10">
        <f t="shared" si="0"/>
        <v>2.017511602404737</v>
      </c>
      <c r="AD15" s="24"/>
    </row>
    <row r="16" spans="1:30" ht="21.75" customHeight="1">
      <c r="A16" s="47" t="s">
        <v>54</v>
      </c>
      <c r="B16" s="47"/>
      <c r="D16" s="48">
        <v>8799156</v>
      </c>
      <c r="E16" s="48"/>
      <c r="G16" s="9">
        <v>179823584741</v>
      </c>
      <c r="I16" s="9">
        <v>218667209815</v>
      </c>
      <c r="K16" s="9">
        <v>0</v>
      </c>
      <c r="M16" s="9">
        <v>0</v>
      </c>
      <c r="O16" s="9">
        <v>0</v>
      </c>
      <c r="Q16" s="9">
        <v>0</v>
      </c>
      <c r="S16" s="9">
        <v>8799156</v>
      </c>
      <c r="U16" s="9">
        <v>25462.67</v>
      </c>
      <c r="W16" s="9">
        <v>179823584741</v>
      </c>
      <c r="Y16" s="9">
        <v>224050005506</v>
      </c>
      <c r="AA16" s="10">
        <f t="shared" si="0"/>
        <v>0.64170302237733889</v>
      </c>
      <c r="AD16" s="24"/>
    </row>
    <row r="17" spans="1:30" ht="21.75" customHeight="1">
      <c r="A17" s="47" t="s">
        <v>55</v>
      </c>
      <c r="B17" s="47"/>
      <c r="D17" s="48">
        <v>1384959</v>
      </c>
      <c r="E17" s="48"/>
      <c r="G17" s="9">
        <v>16433112737</v>
      </c>
      <c r="I17" s="9">
        <v>13856659956</v>
      </c>
      <c r="K17" s="9">
        <v>0</v>
      </c>
      <c r="M17" s="9">
        <v>0</v>
      </c>
      <c r="O17" s="9">
        <v>0</v>
      </c>
      <c r="Q17" s="9">
        <v>0</v>
      </c>
      <c r="S17" s="9">
        <v>1384959</v>
      </c>
      <c r="U17" s="9">
        <v>9217</v>
      </c>
      <c r="W17" s="9">
        <v>16433112737</v>
      </c>
      <c r="Y17" s="9">
        <v>12750008467</v>
      </c>
      <c r="AA17" s="10">
        <f t="shared" si="0"/>
        <v>3.651737901158613E-2</v>
      </c>
      <c r="AD17" s="24"/>
    </row>
    <row r="18" spans="1:30" ht="21.75" customHeight="1">
      <c r="A18" s="47" t="s">
        <v>56</v>
      </c>
      <c r="B18" s="47"/>
      <c r="D18" s="48">
        <v>841877</v>
      </c>
      <c r="E18" s="48"/>
      <c r="G18" s="9">
        <v>25723574314</v>
      </c>
      <c r="I18" s="9">
        <v>31103660993</v>
      </c>
      <c r="K18" s="9">
        <v>0</v>
      </c>
      <c r="M18" s="9">
        <v>0</v>
      </c>
      <c r="O18" s="9">
        <v>0</v>
      </c>
      <c r="Q18" s="9">
        <v>0</v>
      </c>
      <c r="S18" s="9">
        <v>841877</v>
      </c>
      <c r="U18" s="9">
        <v>39320</v>
      </c>
      <c r="W18" s="9">
        <v>25723574314</v>
      </c>
      <c r="Y18" s="9">
        <v>33062880515</v>
      </c>
      <c r="AA18" s="10">
        <f t="shared" si="0"/>
        <v>9.4695602917127142E-2</v>
      </c>
      <c r="AD18" s="24"/>
    </row>
    <row r="19" spans="1:30" ht="21.75" customHeight="1">
      <c r="A19" s="47" t="s">
        <v>57</v>
      </c>
      <c r="B19" s="47"/>
      <c r="D19" s="48">
        <v>1500000</v>
      </c>
      <c r="E19" s="48"/>
      <c r="G19" s="9">
        <v>22024518829</v>
      </c>
      <c r="I19" s="9">
        <v>20001220312</v>
      </c>
      <c r="K19" s="9">
        <v>0</v>
      </c>
      <c r="M19" s="9">
        <v>0</v>
      </c>
      <c r="O19" s="9">
        <v>0</v>
      </c>
      <c r="Q19" s="9">
        <v>0</v>
      </c>
      <c r="S19" s="9">
        <v>1500000</v>
      </c>
      <c r="U19" s="9">
        <v>12304</v>
      </c>
      <c r="W19" s="9">
        <v>22024518829</v>
      </c>
      <c r="Y19" s="9">
        <v>18434083500</v>
      </c>
      <c r="AA19" s="10">
        <f t="shared" si="0"/>
        <v>5.2797173871925882E-2</v>
      </c>
      <c r="AD19" s="24"/>
    </row>
    <row r="20" spans="1:30" ht="21.75" customHeight="1">
      <c r="A20" s="47" t="s">
        <v>58</v>
      </c>
      <c r="B20" s="47"/>
      <c r="D20" s="48">
        <v>1724881</v>
      </c>
      <c r="E20" s="48"/>
      <c r="G20" s="9">
        <v>19999995195</v>
      </c>
      <c r="I20" s="9">
        <v>28443287690</v>
      </c>
      <c r="K20" s="9">
        <v>0</v>
      </c>
      <c r="M20" s="9">
        <v>0</v>
      </c>
      <c r="O20" s="9">
        <v>0</v>
      </c>
      <c r="Q20" s="9">
        <v>0</v>
      </c>
      <c r="S20" s="9">
        <v>1724881</v>
      </c>
      <c r="U20" s="9">
        <v>13739</v>
      </c>
      <c r="W20" s="9">
        <v>19999995195</v>
      </c>
      <c r="Y20" s="9">
        <v>23698140059</v>
      </c>
      <c r="AA20" s="10">
        <f t="shared" si="0"/>
        <v>6.7873991193338951E-2</v>
      </c>
      <c r="AD20" s="24"/>
    </row>
    <row r="21" spans="1:30" ht="21.75" customHeight="1">
      <c r="A21" s="47" t="s">
        <v>59</v>
      </c>
      <c r="B21" s="47"/>
      <c r="D21" s="48">
        <v>156312</v>
      </c>
      <c r="E21" s="48"/>
      <c r="G21" s="9">
        <v>99999684128</v>
      </c>
      <c r="I21" s="9">
        <v>151790811712</v>
      </c>
      <c r="K21" s="9">
        <v>0</v>
      </c>
      <c r="M21" s="9">
        <v>0</v>
      </c>
      <c r="O21" s="9">
        <v>0</v>
      </c>
      <c r="Q21" s="9">
        <v>0</v>
      </c>
      <c r="S21" s="9">
        <v>156312</v>
      </c>
      <c r="U21" s="9">
        <v>859967</v>
      </c>
      <c r="W21" s="9">
        <v>99999684128</v>
      </c>
      <c r="Y21" s="9">
        <v>134423141704</v>
      </c>
      <c r="AA21" s="10">
        <f t="shared" si="0"/>
        <v>0.38500216107606428</v>
      </c>
      <c r="AD21" s="24"/>
    </row>
    <row r="22" spans="1:30" ht="21.75" customHeight="1">
      <c r="A22" s="47" t="s">
        <v>60</v>
      </c>
      <c r="B22" s="47"/>
      <c r="D22" s="48">
        <v>197984</v>
      </c>
      <c r="E22" s="48"/>
      <c r="G22" s="9">
        <v>39011592879</v>
      </c>
      <c r="I22" s="9">
        <v>40119689345</v>
      </c>
      <c r="K22" s="9">
        <v>0</v>
      </c>
      <c r="M22" s="9">
        <v>0</v>
      </c>
      <c r="O22" s="9">
        <v>0</v>
      </c>
      <c r="Q22" s="9">
        <v>0</v>
      </c>
      <c r="S22" s="9">
        <v>197984</v>
      </c>
      <c r="U22" s="9">
        <v>215860</v>
      </c>
      <c r="W22" s="9">
        <v>39011592879</v>
      </c>
      <c r="Y22" s="9">
        <v>42482542123</v>
      </c>
      <c r="AA22" s="10">
        <f t="shared" si="0"/>
        <v>0.12167451465593319</v>
      </c>
      <c r="AD22" s="24"/>
    </row>
    <row r="23" spans="1:30" ht="21.75" customHeight="1">
      <c r="A23" s="47" t="s">
        <v>61</v>
      </c>
      <c r="B23" s="47"/>
      <c r="D23" s="48">
        <v>89441</v>
      </c>
      <c r="E23" s="48"/>
      <c r="G23" s="9">
        <v>89999287933</v>
      </c>
      <c r="I23" s="9">
        <v>114464176893</v>
      </c>
      <c r="K23" s="9">
        <v>0</v>
      </c>
      <c r="M23" s="9">
        <v>0</v>
      </c>
      <c r="O23" s="9">
        <v>0</v>
      </c>
      <c r="Q23" s="9">
        <v>0</v>
      </c>
      <c r="S23" s="9">
        <v>89441</v>
      </c>
      <c r="U23" s="9">
        <v>1223113</v>
      </c>
      <c r="W23" s="9">
        <v>89999287933</v>
      </c>
      <c r="Y23" s="9">
        <v>109396449833</v>
      </c>
      <c r="AA23" s="10">
        <f t="shared" si="0"/>
        <v>0.31332305632684793</v>
      </c>
      <c r="AD23" s="24"/>
    </row>
    <row r="24" spans="1:30" ht="21.75" customHeight="1">
      <c r="A24" s="50" t="s">
        <v>62</v>
      </c>
      <c r="B24" s="50"/>
      <c r="D24" s="51">
        <v>0</v>
      </c>
      <c r="E24" s="51"/>
      <c r="G24" s="13">
        <v>0</v>
      </c>
      <c r="I24" s="13">
        <v>0</v>
      </c>
      <c r="K24" s="13">
        <v>2000000</v>
      </c>
      <c r="M24" s="13">
        <v>20018560000</v>
      </c>
      <c r="O24" s="13">
        <v>0</v>
      </c>
      <c r="Q24" s="13">
        <v>0</v>
      </c>
      <c r="S24" s="13">
        <v>2000000</v>
      </c>
      <c r="U24" s="13">
        <v>10070</v>
      </c>
      <c r="W24" s="13">
        <v>20018560000</v>
      </c>
      <c r="Y24" s="13">
        <v>20020167000</v>
      </c>
      <c r="AA24" s="14">
        <f t="shared" si="0"/>
        <v>5.7339885546465748E-2</v>
      </c>
      <c r="AD24" s="24"/>
    </row>
    <row r="25" spans="1:30" ht="21.75" customHeight="1">
      <c r="A25" s="49" t="s">
        <v>27</v>
      </c>
      <c r="B25" s="49"/>
      <c r="D25" s="53"/>
      <c r="E25" s="53"/>
      <c r="G25" s="16">
        <v>3276360687284</v>
      </c>
      <c r="I25" s="16">
        <f>SUM(I9:I24)</f>
        <v>3889564968460</v>
      </c>
      <c r="K25" s="16"/>
      <c r="M25" s="16">
        <f>SUM(M9:M24)</f>
        <v>20018560000</v>
      </c>
      <c r="O25" s="16"/>
      <c r="Q25" s="16">
        <f>SUM(Q9:Q24)</f>
        <v>500680331433.15997</v>
      </c>
      <c r="S25" s="16"/>
      <c r="U25" s="16"/>
      <c r="W25" s="16">
        <f>SUM(W9:W24)</f>
        <v>2887362566078</v>
      </c>
      <c r="Y25" s="16">
        <f>SUM(Y9:Y24)</f>
        <v>3397345565733</v>
      </c>
      <c r="AA25" s="17">
        <f>SUM(AA9:AA24)</f>
        <v>9.7303586878632515</v>
      </c>
    </row>
    <row r="27" spans="1:30">
      <c r="I27" s="27">
        <v>3276360687284</v>
      </c>
      <c r="Y27" s="27"/>
    </row>
    <row r="28" spans="1:30">
      <c r="I28" s="27">
        <v>613204281176</v>
      </c>
      <c r="Y28" s="27">
        <v>2887362566078</v>
      </c>
    </row>
    <row r="29" spans="1:30">
      <c r="I29" s="27">
        <f>SUM(I27:I28)</f>
        <v>3889564968460</v>
      </c>
      <c r="Y29" s="27">
        <v>509982999655</v>
      </c>
    </row>
    <row r="30" spans="1:30">
      <c r="I30" s="27">
        <f>I29-I25</f>
        <v>0</v>
      </c>
      <c r="Y30" s="27">
        <f>SUM(Y27:Y29)</f>
        <v>3397345565733</v>
      </c>
    </row>
    <row r="31" spans="1:30">
      <c r="Y31" s="27">
        <f>Y30-Y25</f>
        <v>0</v>
      </c>
    </row>
    <row r="32" spans="1:30">
      <c r="Y32" s="27"/>
    </row>
    <row r="33" spans="25:25">
      <c r="Y33" s="27">
        <v>34914905757488</v>
      </c>
    </row>
  </sheetData>
  <mergeCells count="45">
    <mergeCell ref="A25:B25"/>
    <mergeCell ref="D25:E25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46"/>
  <sheetViews>
    <sheetView rightToLeft="1" view="pageBreakPreview" topLeftCell="E13" zoomScale="85" zoomScaleNormal="100" zoomScaleSheetLayoutView="85" workbookViewId="0">
      <selection activeCell="AJ46" sqref="AJ46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.5703125" bestFit="1" customWidth="1"/>
    <col min="19" max="19" width="1.28515625" customWidth="1"/>
    <col min="20" max="20" width="22" bestFit="1" customWidth="1"/>
    <col min="21" max="21" width="1.28515625" customWidth="1"/>
    <col min="22" max="22" width="9.85546875" bestFit="1" customWidth="1"/>
    <col min="23" max="23" width="1.28515625" customWidth="1"/>
    <col min="24" max="24" width="17.5703125" bestFit="1" customWidth="1"/>
    <col min="25" max="25" width="1.28515625" customWidth="1"/>
    <col min="26" max="26" width="9.85546875" bestFit="1" customWidth="1"/>
    <col min="27" max="27" width="1.28515625" customWidth="1"/>
    <col min="28" max="28" width="19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0.140625" bestFit="1" customWidth="1"/>
    <col min="35" max="35" width="1.28515625" customWidth="1"/>
    <col min="36" max="36" width="22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8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1:38" ht="14.45" customHeight="1"/>
    <row r="5" spans="1:38" ht="14.45" customHeight="1">
      <c r="A5" s="1" t="s">
        <v>63</v>
      </c>
      <c r="B5" s="42" t="s">
        <v>64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ht="14.45" customHeight="1">
      <c r="A6" s="43" t="s">
        <v>65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 t="s">
        <v>7</v>
      </c>
      <c r="Q6" s="43"/>
      <c r="R6" s="43"/>
      <c r="S6" s="43"/>
      <c r="T6" s="43"/>
      <c r="V6" s="43" t="s">
        <v>8</v>
      </c>
      <c r="W6" s="43"/>
      <c r="X6" s="43"/>
      <c r="Y6" s="43"/>
      <c r="Z6" s="43"/>
      <c r="AA6" s="43"/>
      <c r="AB6" s="43"/>
      <c r="AD6" s="43" t="s">
        <v>9</v>
      </c>
      <c r="AE6" s="43"/>
      <c r="AF6" s="43"/>
      <c r="AG6" s="43"/>
      <c r="AH6" s="43"/>
      <c r="AI6" s="43"/>
      <c r="AJ6" s="43"/>
      <c r="AK6" s="43"/>
      <c r="AL6" s="43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4" t="s">
        <v>10</v>
      </c>
      <c r="W7" s="44"/>
      <c r="X7" s="44"/>
      <c r="Y7" s="3"/>
      <c r="Z7" s="44" t="s">
        <v>11</v>
      </c>
      <c r="AA7" s="44"/>
      <c r="AB7" s="4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43" t="s">
        <v>66</v>
      </c>
      <c r="B8" s="43"/>
      <c r="D8" s="2" t="s">
        <v>67</v>
      </c>
      <c r="F8" s="2" t="s">
        <v>68</v>
      </c>
      <c r="H8" s="2" t="s">
        <v>69</v>
      </c>
      <c r="J8" s="2" t="s">
        <v>70</v>
      </c>
      <c r="L8" s="2" t="s">
        <v>71</v>
      </c>
      <c r="N8" s="2" t="s">
        <v>33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45" t="s">
        <v>72</v>
      </c>
      <c r="B9" s="45"/>
      <c r="D9" s="5" t="s">
        <v>73</v>
      </c>
      <c r="F9" s="5" t="s">
        <v>73</v>
      </c>
      <c r="H9" s="5" t="s">
        <v>74</v>
      </c>
      <c r="J9" s="5" t="s">
        <v>75</v>
      </c>
      <c r="L9" s="7">
        <v>2</v>
      </c>
      <c r="N9" s="7">
        <v>2</v>
      </c>
      <c r="P9" s="6">
        <v>900000</v>
      </c>
      <c r="R9" s="6">
        <v>859520000000</v>
      </c>
      <c r="T9" s="6">
        <v>954258109363</v>
      </c>
      <c r="V9" s="6">
        <v>0</v>
      </c>
      <c r="X9" s="6">
        <v>0</v>
      </c>
      <c r="Z9" s="6">
        <v>0</v>
      </c>
      <c r="AB9" s="6">
        <v>0</v>
      </c>
      <c r="AD9" s="6">
        <v>900000</v>
      </c>
      <c r="AF9" s="6">
        <v>900000</v>
      </c>
      <c r="AH9" s="6">
        <v>859520000000</v>
      </c>
      <c r="AJ9" s="6">
        <v>809853187500</v>
      </c>
      <c r="AL9" s="7">
        <f>AJ9/$AJ$46*100</f>
        <v>2.319505580582343</v>
      </c>
    </row>
    <row r="10" spans="1:38" ht="21.75" customHeight="1">
      <c r="A10" s="47" t="s">
        <v>76</v>
      </c>
      <c r="B10" s="47"/>
      <c r="D10" s="8" t="s">
        <v>73</v>
      </c>
      <c r="F10" s="8" t="s">
        <v>73</v>
      </c>
      <c r="H10" s="8" t="s">
        <v>77</v>
      </c>
      <c r="J10" s="8" t="s">
        <v>78</v>
      </c>
      <c r="L10" s="10">
        <v>0</v>
      </c>
      <c r="N10" s="10">
        <v>0</v>
      </c>
      <c r="P10" s="9">
        <v>90000</v>
      </c>
      <c r="R10" s="9">
        <v>51129265500</v>
      </c>
      <c r="T10" s="9">
        <v>62672738506</v>
      </c>
      <c r="V10" s="9">
        <v>0</v>
      </c>
      <c r="X10" s="9">
        <v>0</v>
      </c>
      <c r="Z10" s="9">
        <v>0</v>
      </c>
      <c r="AB10" s="9">
        <v>0</v>
      </c>
      <c r="AD10" s="9">
        <v>90000</v>
      </c>
      <c r="AF10" s="9">
        <v>709510</v>
      </c>
      <c r="AH10" s="9">
        <v>51129265500</v>
      </c>
      <c r="AJ10" s="9">
        <v>63844326118</v>
      </c>
      <c r="AL10" s="61">
        <f>AJ10/$AJ$46*100</f>
        <v>0.18285693383063958</v>
      </c>
    </row>
    <row r="11" spans="1:38" ht="21.75" customHeight="1">
      <c r="A11" s="47" t="s">
        <v>79</v>
      </c>
      <c r="B11" s="47"/>
      <c r="D11" s="8" t="s">
        <v>73</v>
      </c>
      <c r="F11" s="8" t="s">
        <v>73</v>
      </c>
      <c r="H11" s="8" t="s">
        <v>80</v>
      </c>
      <c r="J11" s="8" t="s">
        <v>81</v>
      </c>
      <c r="L11" s="10">
        <v>0</v>
      </c>
      <c r="N11" s="10">
        <v>0</v>
      </c>
      <c r="P11" s="9">
        <v>368100</v>
      </c>
      <c r="R11" s="9">
        <v>237458140138</v>
      </c>
      <c r="T11" s="9">
        <v>362218356021</v>
      </c>
      <c r="V11" s="9">
        <v>0</v>
      </c>
      <c r="X11" s="9">
        <v>0</v>
      </c>
      <c r="Z11" s="9">
        <v>368100</v>
      </c>
      <c r="AB11" s="9">
        <v>368100000000</v>
      </c>
      <c r="AD11" s="9">
        <v>0</v>
      </c>
      <c r="AF11" s="9">
        <v>0</v>
      </c>
      <c r="AH11" s="9">
        <v>0</v>
      </c>
      <c r="AJ11" s="9">
        <v>0</v>
      </c>
      <c r="AL11" s="61">
        <f>AJ11/$AJ$46*100</f>
        <v>0</v>
      </c>
    </row>
    <row r="12" spans="1:38" ht="21.75" customHeight="1">
      <c r="A12" s="47" t="s">
        <v>82</v>
      </c>
      <c r="B12" s="47"/>
      <c r="D12" s="8" t="s">
        <v>73</v>
      </c>
      <c r="F12" s="8" t="s">
        <v>73</v>
      </c>
      <c r="H12" s="8" t="s">
        <v>83</v>
      </c>
      <c r="J12" s="8" t="s">
        <v>84</v>
      </c>
      <c r="L12" s="10">
        <v>0</v>
      </c>
      <c r="N12" s="10">
        <v>0</v>
      </c>
      <c r="P12" s="9">
        <v>119500</v>
      </c>
      <c r="R12" s="9">
        <v>64362413560</v>
      </c>
      <c r="T12" s="9">
        <v>91415267979</v>
      </c>
      <c r="V12" s="9">
        <v>0</v>
      </c>
      <c r="X12" s="9">
        <v>0</v>
      </c>
      <c r="Z12" s="9">
        <v>0</v>
      </c>
      <c r="AB12" s="9">
        <v>0</v>
      </c>
      <c r="AD12" s="9">
        <v>119500</v>
      </c>
      <c r="AF12" s="9">
        <v>784310</v>
      </c>
      <c r="AH12" s="9">
        <v>64362413560</v>
      </c>
      <c r="AJ12" s="9">
        <v>93708057335</v>
      </c>
      <c r="AL12" s="61">
        <f>AJ12/$AJ$46*100</f>
        <v>0.26838983323018989</v>
      </c>
    </row>
    <row r="13" spans="1:38" ht="21.75" customHeight="1">
      <c r="A13" s="47" t="s">
        <v>85</v>
      </c>
      <c r="B13" s="47"/>
      <c r="D13" s="8" t="s">
        <v>73</v>
      </c>
      <c r="F13" s="8" t="s">
        <v>73</v>
      </c>
      <c r="H13" s="8" t="s">
        <v>86</v>
      </c>
      <c r="J13" s="8" t="s">
        <v>87</v>
      </c>
      <c r="L13" s="10">
        <v>0</v>
      </c>
      <c r="N13" s="10">
        <v>0</v>
      </c>
      <c r="P13" s="9">
        <v>268800</v>
      </c>
      <c r="R13" s="9">
        <v>163813798838</v>
      </c>
      <c r="T13" s="9">
        <v>240156143808</v>
      </c>
      <c r="V13" s="9">
        <v>0</v>
      </c>
      <c r="X13" s="9">
        <v>0</v>
      </c>
      <c r="Z13" s="9">
        <v>197037</v>
      </c>
      <c r="AB13" s="9">
        <v>179890936371</v>
      </c>
      <c r="AD13" s="9">
        <v>71763</v>
      </c>
      <c r="AF13" s="9">
        <v>914270</v>
      </c>
      <c r="AH13" s="9">
        <v>43734262076</v>
      </c>
      <c r="AJ13" s="9">
        <v>65598866060</v>
      </c>
      <c r="AL13" s="61">
        <f>AJ13/$AJ$46*100</f>
        <v>0.18788212265453813</v>
      </c>
    </row>
    <row r="14" spans="1:38" ht="21.75" customHeight="1">
      <c r="A14" s="47" t="s">
        <v>88</v>
      </c>
      <c r="B14" s="47"/>
      <c r="D14" s="8" t="s">
        <v>73</v>
      </c>
      <c r="F14" s="8" t="s">
        <v>73</v>
      </c>
      <c r="H14" s="8" t="s">
        <v>89</v>
      </c>
      <c r="J14" s="8" t="s">
        <v>90</v>
      </c>
      <c r="L14" s="10">
        <v>0</v>
      </c>
      <c r="N14" s="10">
        <v>0</v>
      </c>
      <c r="P14" s="9">
        <v>51903</v>
      </c>
      <c r="R14" s="9">
        <v>34756093648</v>
      </c>
      <c r="T14" s="9">
        <v>48840692529</v>
      </c>
      <c r="V14" s="9">
        <v>0</v>
      </c>
      <c r="X14" s="9">
        <v>0</v>
      </c>
      <c r="Z14" s="9">
        <v>0</v>
      </c>
      <c r="AB14" s="9">
        <v>0</v>
      </c>
      <c r="AD14" s="9">
        <v>51903</v>
      </c>
      <c r="AF14" s="9">
        <v>963000</v>
      </c>
      <c r="AH14" s="9">
        <v>34756093648</v>
      </c>
      <c r="AJ14" s="9">
        <v>49973529655</v>
      </c>
      <c r="AL14" s="61">
        <f>AJ14/$AJ$46*100</f>
        <v>0.14312949890830642</v>
      </c>
    </row>
    <row r="15" spans="1:38" ht="21.75" customHeight="1">
      <c r="A15" s="47" t="s">
        <v>91</v>
      </c>
      <c r="B15" s="47"/>
      <c r="D15" s="8" t="s">
        <v>73</v>
      </c>
      <c r="F15" s="8" t="s">
        <v>73</v>
      </c>
      <c r="H15" s="8" t="s">
        <v>92</v>
      </c>
      <c r="J15" s="8" t="s">
        <v>93</v>
      </c>
      <c r="L15" s="10">
        <v>0</v>
      </c>
      <c r="N15" s="10">
        <v>0</v>
      </c>
      <c r="P15" s="9">
        <v>28400</v>
      </c>
      <c r="R15" s="9">
        <v>17663726940</v>
      </c>
      <c r="T15" s="9">
        <v>26427657118</v>
      </c>
      <c r="V15" s="9">
        <v>0</v>
      </c>
      <c r="X15" s="9">
        <v>0</v>
      </c>
      <c r="Z15" s="9">
        <v>0</v>
      </c>
      <c r="AB15" s="9">
        <v>0</v>
      </c>
      <c r="AD15" s="9">
        <v>28400</v>
      </c>
      <c r="AF15" s="9">
        <v>961900</v>
      </c>
      <c r="AH15" s="9">
        <v>17663726940</v>
      </c>
      <c r="AJ15" s="9">
        <v>27313008619</v>
      </c>
      <c r="AL15" s="61">
        <f>AJ15/$AJ$46*100</f>
        <v>7.8227358849858375E-2</v>
      </c>
    </row>
    <row r="16" spans="1:38" ht="21.75" customHeight="1">
      <c r="A16" s="47" t="s">
        <v>94</v>
      </c>
      <c r="B16" s="47"/>
      <c r="D16" s="8" t="s">
        <v>73</v>
      </c>
      <c r="F16" s="8" t="s">
        <v>73</v>
      </c>
      <c r="H16" s="8" t="s">
        <v>95</v>
      </c>
      <c r="J16" s="8" t="s">
        <v>96</v>
      </c>
      <c r="L16" s="10">
        <v>18</v>
      </c>
      <c r="N16" s="10">
        <v>18</v>
      </c>
      <c r="P16" s="9">
        <v>117794</v>
      </c>
      <c r="R16" s="9">
        <v>117812850162</v>
      </c>
      <c r="T16" s="9">
        <v>117772649837</v>
      </c>
      <c r="V16" s="9">
        <v>0</v>
      </c>
      <c r="X16" s="9">
        <v>0</v>
      </c>
      <c r="Z16" s="9">
        <v>0</v>
      </c>
      <c r="AB16" s="9">
        <v>0</v>
      </c>
      <c r="AD16" s="9">
        <v>117794</v>
      </c>
      <c r="AF16" s="9">
        <v>1000000</v>
      </c>
      <c r="AH16" s="9">
        <v>117812850162</v>
      </c>
      <c r="AJ16" s="9">
        <v>117772649837</v>
      </c>
      <c r="AL16" s="61">
        <f>AJ16/$AJ$46*100</f>
        <v>0.3373133831579711</v>
      </c>
    </row>
    <row r="17" spans="1:38" ht="21.75" customHeight="1">
      <c r="A17" s="47" t="s">
        <v>97</v>
      </c>
      <c r="B17" s="47"/>
      <c r="D17" s="8" t="s">
        <v>73</v>
      </c>
      <c r="F17" s="8" t="s">
        <v>73</v>
      </c>
      <c r="H17" s="8" t="s">
        <v>98</v>
      </c>
      <c r="J17" s="8" t="s">
        <v>99</v>
      </c>
      <c r="L17" s="10">
        <v>23</v>
      </c>
      <c r="N17" s="10">
        <v>23</v>
      </c>
      <c r="P17" s="9">
        <v>500000</v>
      </c>
      <c r="R17" s="9">
        <v>483622610775</v>
      </c>
      <c r="T17" s="9">
        <v>499909375000</v>
      </c>
      <c r="V17" s="9">
        <v>1000000</v>
      </c>
      <c r="X17" s="9">
        <v>981835677500</v>
      </c>
      <c r="Z17" s="9">
        <v>0</v>
      </c>
      <c r="AB17" s="9">
        <v>0</v>
      </c>
      <c r="AD17" s="9">
        <v>1500000</v>
      </c>
      <c r="AF17" s="9">
        <v>918063</v>
      </c>
      <c r="AH17" s="9">
        <v>1465458288275</v>
      </c>
      <c r="AJ17" s="9">
        <v>1376844901621</v>
      </c>
      <c r="AL17" s="61">
        <f>AJ17/$AJ$46*100</f>
        <v>3.9434300959718791</v>
      </c>
    </row>
    <row r="18" spans="1:38" ht="21.75" customHeight="1">
      <c r="A18" s="47" t="s">
        <v>100</v>
      </c>
      <c r="B18" s="47"/>
      <c r="D18" s="8" t="s">
        <v>73</v>
      </c>
      <c r="F18" s="8" t="s">
        <v>73</v>
      </c>
      <c r="H18" s="8" t="s">
        <v>101</v>
      </c>
      <c r="J18" s="8" t="s">
        <v>102</v>
      </c>
      <c r="L18" s="10">
        <v>23</v>
      </c>
      <c r="N18" s="10">
        <v>23</v>
      </c>
      <c r="P18" s="9">
        <v>400000</v>
      </c>
      <c r="R18" s="9">
        <v>400020000000</v>
      </c>
      <c r="T18" s="9">
        <v>399927500000</v>
      </c>
      <c r="V18" s="9">
        <v>0</v>
      </c>
      <c r="X18" s="9">
        <v>0</v>
      </c>
      <c r="Z18" s="9">
        <v>0</v>
      </c>
      <c r="AB18" s="9">
        <v>0</v>
      </c>
      <c r="AD18" s="9">
        <v>400000</v>
      </c>
      <c r="AF18" s="9">
        <v>1073530</v>
      </c>
      <c r="AH18" s="9">
        <v>400020000000</v>
      </c>
      <c r="AJ18" s="9">
        <v>429334169075</v>
      </c>
      <c r="AL18" s="61">
        <f>AJ18/$AJ$46*100</f>
        <v>1.2296586794679323</v>
      </c>
    </row>
    <row r="19" spans="1:38" ht="21.75" customHeight="1">
      <c r="A19" s="47" t="s">
        <v>103</v>
      </c>
      <c r="B19" s="47"/>
      <c r="D19" s="8" t="s">
        <v>73</v>
      </c>
      <c r="F19" s="8" t="s">
        <v>73</v>
      </c>
      <c r="H19" s="8" t="s">
        <v>104</v>
      </c>
      <c r="J19" s="8" t="s">
        <v>105</v>
      </c>
      <c r="L19" s="10">
        <v>18</v>
      </c>
      <c r="N19" s="10">
        <v>18</v>
      </c>
      <c r="P19" s="9">
        <v>178727</v>
      </c>
      <c r="R19" s="9">
        <v>178756894268</v>
      </c>
      <c r="T19" s="9">
        <v>178694605731</v>
      </c>
      <c r="V19" s="9">
        <v>0</v>
      </c>
      <c r="X19" s="9">
        <v>0</v>
      </c>
      <c r="Z19" s="9">
        <v>0</v>
      </c>
      <c r="AB19" s="9">
        <v>0</v>
      </c>
      <c r="AD19" s="9">
        <v>178727</v>
      </c>
      <c r="AF19" s="9">
        <v>1000000</v>
      </c>
      <c r="AH19" s="9">
        <v>178756894268</v>
      </c>
      <c r="AJ19" s="9">
        <v>178694605731</v>
      </c>
      <c r="AL19" s="61">
        <f>AJ19/$AJ$46*100</f>
        <v>0.51180033814834625</v>
      </c>
    </row>
    <row r="20" spans="1:38" ht="21.75" customHeight="1">
      <c r="A20" s="47" t="s">
        <v>106</v>
      </c>
      <c r="B20" s="47"/>
      <c r="D20" s="8" t="s">
        <v>73</v>
      </c>
      <c r="F20" s="8" t="s">
        <v>73</v>
      </c>
      <c r="H20" s="8" t="s">
        <v>107</v>
      </c>
      <c r="J20" s="8" t="s">
        <v>108</v>
      </c>
      <c r="L20" s="10">
        <v>23</v>
      </c>
      <c r="N20" s="10">
        <v>23</v>
      </c>
      <c r="P20" s="9">
        <v>300000</v>
      </c>
      <c r="R20" s="9">
        <v>300000000000</v>
      </c>
      <c r="T20" s="9">
        <v>299945625000</v>
      </c>
      <c r="V20" s="9">
        <v>0</v>
      </c>
      <c r="X20" s="9">
        <v>0</v>
      </c>
      <c r="Z20" s="9">
        <v>0</v>
      </c>
      <c r="AB20" s="9">
        <v>0</v>
      </c>
      <c r="AD20" s="9">
        <v>300000</v>
      </c>
      <c r="AF20" s="9">
        <v>1000000</v>
      </c>
      <c r="AH20" s="9">
        <v>300000000000</v>
      </c>
      <c r="AJ20" s="9">
        <v>299945625000</v>
      </c>
      <c r="AL20" s="61">
        <f>AJ20/$AJ$46*100</f>
        <v>0.85907614095642337</v>
      </c>
    </row>
    <row r="21" spans="1:38" ht="21.75" customHeight="1">
      <c r="A21" s="47" t="s">
        <v>109</v>
      </c>
      <c r="B21" s="47"/>
      <c r="D21" s="8" t="s">
        <v>73</v>
      </c>
      <c r="F21" s="8" t="s">
        <v>73</v>
      </c>
      <c r="H21" s="8" t="s">
        <v>110</v>
      </c>
      <c r="J21" s="8" t="s">
        <v>111</v>
      </c>
      <c r="L21" s="10">
        <v>23</v>
      </c>
      <c r="N21" s="10">
        <v>23</v>
      </c>
      <c r="P21" s="9">
        <v>2107459</v>
      </c>
      <c r="R21" s="9">
        <v>1999999665590</v>
      </c>
      <c r="T21" s="9">
        <v>1960635169953</v>
      </c>
      <c r="V21" s="9">
        <v>0</v>
      </c>
      <c r="X21" s="9">
        <v>0</v>
      </c>
      <c r="Z21" s="9">
        <v>0</v>
      </c>
      <c r="AB21" s="9">
        <v>0</v>
      </c>
      <c r="AD21" s="9">
        <v>2107459</v>
      </c>
      <c r="AF21" s="9">
        <v>932850</v>
      </c>
      <c r="AH21" s="9">
        <v>1999999665590</v>
      </c>
      <c r="AJ21" s="9">
        <v>1965586800958</v>
      </c>
      <c r="AL21" s="61">
        <f>AJ21/$AJ$46*100</f>
        <v>5.6296494529029388</v>
      </c>
    </row>
    <row r="22" spans="1:38" ht="21.75" customHeight="1">
      <c r="A22" s="47" t="s">
        <v>112</v>
      </c>
      <c r="B22" s="47"/>
      <c r="D22" s="8" t="s">
        <v>73</v>
      </c>
      <c r="F22" s="8" t="s">
        <v>73</v>
      </c>
      <c r="H22" s="8" t="s">
        <v>113</v>
      </c>
      <c r="J22" s="8" t="s">
        <v>114</v>
      </c>
      <c r="L22" s="10">
        <v>18</v>
      </c>
      <c r="N22" s="10">
        <v>18</v>
      </c>
      <c r="P22" s="9">
        <v>10000</v>
      </c>
      <c r="R22" s="9">
        <v>8301504374</v>
      </c>
      <c r="T22" s="9">
        <v>9818220125</v>
      </c>
      <c r="V22" s="9">
        <v>0</v>
      </c>
      <c r="X22" s="9">
        <v>0</v>
      </c>
      <c r="Z22" s="9">
        <v>0</v>
      </c>
      <c r="AB22" s="9">
        <v>0</v>
      </c>
      <c r="AD22" s="9">
        <v>10000</v>
      </c>
      <c r="AF22" s="9">
        <v>989650</v>
      </c>
      <c r="AH22" s="9">
        <v>8301504374</v>
      </c>
      <c r="AJ22" s="9">
        <v>9894706259</v>
      </c>
      <c r="AL22" s="61">
        <f>AJ22/$AJ$46*100</f>
        <v>2.8339490095510109E-2</v>
      </c>
    </row>
    <row r="23" spans="1:38" ht="21.75" customHeight="1">
      <c r="A23" s="47" t="s">
        <v>115</v>
      </c>
      <c r="B23" s="47"/>
      <c r="D23" s="8" t="s">
        <v>73</v>
      </c>
      <c r="F23" s="8" t="s">
        <v>73</v>
      </c>
      <c r="H23" s="8" t="s">
        <v>116</v>
      </c>
      <c r="J23" s="8" t="s">
        <v>117</v>
      </c>
      <c r="L23" s="10">
        <v>20.5</v>
      </c>
      <c r="N23" s="10">
        <v>20.5</v>
      </c>
      <c r="P23" s="9">
        <v>985000</v>
      </c>
      <c r="R23" s="9">
        <v>907712964468</v>
      </c>
      <c r="T23" s="9">
        <v>943636234926</v>
      </c>
      <c r="V23" s="9">
        <v>0</v>
      </c>
      <c r="X23" s="9">
        <v>0</v>
      </c>
      <c r="Z23" s="9">
        <v>985000</v>
      </c>
      <c r="AB23" s="9">
        <v>948079838086</v>
      </c>
      <c r="AD23" s="9">
        <v>0</v>
      </c>
      <c r="AF23" s="9">
        <v>0</v>
      </c>
      <c r="AH23" s="9">
        <v>0</v>
      </c>
      <c r="AJ23" s="9">
        <v>0</v>
      </c>
      <c r="AL23" s="61">
        <f>AJ23/$AJ$46*100</f>
        <v>0</v>
      </c>
    </row>
    <row r="24" spans="1:38" ht="21.75" customHeight="1">
      <c r="A24" s="47" t="s">
        <v>118</v>
      </c>
      <c r="B24" s="47"/>
      <c r="D24" s="8" t="s">
        <v>73</v>
      </c>
      <c r="F24" s="8" t="s">
        <v>73</v>
      </c>
      <c r="H24" s="8" t="s">
        <v>119</v>
      </c>
      <c r="J24" s="8" t="s">
        <v>120</v>
      </c>
      <c r="L24" s="10">
        <v>23</v>
      </c>
      <c r="N24" s="10">
        <v>23</v>
      </c>
      <c r="P24" s="9">
        <v>527966</v>
      </c>
      <c r="R24" s="9">
        <v>499999640980</v>
      </c>
      <c r="T24" s="9">
        <v>493954638991</v>
      </c>
      <c r="V24" s="9">
        <v>0</v>
      </c>
      <c r="X24" s="9">
        <v>0</v>
      </c>
      <c r="Z24" s="9">
        <v>0</v>
      </c>
      <c r="AB24" s="9">
        <v>0</v>
      </c>
      <c r="AD24" s="9">
        <v>527966</v>
      </c>
      <c r="AF24" s="9">
        <v>936990</v>
      </c>
      <c r="AH24" s="9">
        <v>499999640980</v>
      </c>
      <c r="AJ24" s="9">
        <v>494609198171</v>
      </c>
      <c r="AL24" s="61">
        <f>AJ24/$AJ$46*100</f>
        <v>1.4166132986480251</v>
      </c>
    </row>
    <row r="25" spans="1:38" ht="21.75" customHeight="1">
      <c r="A25" s="47" t="s">
        <v>121</v>
      </c>
      <c r="B25" s="47"/>
      <c r="D25" s="8" t="s">
        <v>73</v>
      </c>
      <c r="F25" s="8" t="s">
        <v>73</v>
      </c>
      <c r="H25" s="8" t="s">
        <v>122</v>
      </c>
      <c r="J25" s="8" t="s">
        <v>123</v>
      </c>
      <c r="L25" s="10">
        <v>23</v>
      </c>
      <c r="N25" s="10">
        <v>23</v>
      </c>
      <c r="P25" s="9">
        <v>1053200</v>
      </c>
      <c r="R25" s="9">
        <v>1000118720000</v>
      </c>
      <c r="T25" s="9">
        <v>936546300210</v>
      </c>
      <c r="V25" s="9">
        <v>0</v>
      </c>
      <c r="X25" s="9">
        <v>0</v>
      </c>
      <c r="Z25" s="9">
        <v>0</v>
      </c>
      <c r="AB25" s="9">
        <v>0</v>
      </c>
      <c r="AD25" s="9">
        <v>1053200</v>
      </c>
      <c r="AF25" s="9">
        <v>944200</v>
      </c>
      <c r="AH25" s="9">
        <v>1000118720000</v>
      </c>
      <c r="AJ25" s="9">
        <v>994251199301</v>
      </c>
      <c r="AL25" s="61">
        <f>AJ25/$AJ$46*100</f>
        <v>2.8476410797350313</v>
      </c>
    </row>
    <row r="26" spans="1:38" ht="21.75" customHeight="1">
      <c r="A26" s="47" t="s">
        <v>124</v>
      </c>
      <c r="B26" s="47"/>
      <c r="D26" s="8" t="s">
        <v>73</v>
      </c>
      <c r="F26" s="8" t="s">
        <v>73</v>
      </c>
      <c r="H26" s="8" t="s">
        <v>125</v>
      </c>
      <c r="J26" s="8" t="s">
        <v>126</v>
      </c>
      <c r="L26" s="10">
        <v>23</v>
      </c>
      <c r="N26" s="10">
        <v>23</v>
      </c>
      <c r="P26" s="9">
        <v>1700000</v>
      </c>
      <c r="R26" s="9">
        <v>1469690000000</v>
      </c>
      <c r="T26" s="9">
        <v>1490629774375</v>
      </c>
      <c r="V26" s="9">
        <v>0</v>
      </c>
      <c r="X26" s="9">
        <v>0</v>
      </c>
      <c r="Z26" s="9">
        <v>0</v>
      </c>
      <c r="AB26" s="9">
        <v>0</v>
      </c>
      <c r="AD26" s="9">
        <v>1700000</v>
      </c>
      <c r="AF26" s="9">
        <v>926300</v>
      </c>
      <c r="AH26" s="9">
        <v>1469690000000</v>
      </c>
      <c r="AJ26" s="9">
        <v>1574424583812</v>
      </c>
      <c r="AL26" s="61">
        <f>AJ26/$AJ$46*100</f>
        <v>4.5093192997501994</v>
      </c>
    </row>
    <row r="27" spans="1:38" ht="21.75" customHeight="1">
      <c r="A27" s="47" t="s">
        <v>127</v>
      </c>
      <c r="B27" s="47"/>
      <c r="D27" s="8" t="s">
        <v>73</v>
      </c>
      <c r="F27" s="8" t="s">
        <v>73</v>
      </c>
      <c r="H27" s="8" t="s">
        <v>128</v>
      </c>
      <c r="J27" s="8" t="s">
        <v>129</v>
      </c>
      <c r="L27" s="10">
        <v>23</v>
      </c>
      <c r="N27" s="10">
        <v>23</v>
      </c>
      <c r="P27" s="9">
        <v>1880000</v>
      </c>
      <c r="R27" s="9">
        <v>1700500000000</v>
      </c>
      <c r="T27" s="9">
        <v>1702181823615</v>
      </c>
      <c r="V27" s="9">
        <v>0</v>
      </c>
      <c r="X27" s="9">
        <v>0</v>
      </c>
      <c r="Z27" s="9">
        <v>0</v>
      </c>
      <c r="AB27" s="9">
        <v>0</v>
      </c>
      <c r="AD27" s="9">
        <v>1880000</v>
      </c>
      <c r="AF27" s="9">
        <v>923000</v>
      </c>
      <c r="AH27" s="9">
        <v>1700500000000</v>
      </c>
      <c r="AJ27" s="9">
        <v>1734925487750</v>
      </c>
      <c r="AL27" s="61">
        <f>AJ27/$AJ$46*100</f>
        <v>4.9690109427774143</v>
      </c>
    </row>
    <row r="28" spans="1:38" ht="21.75" customHeight="1">
      <c r="A28" s="47" t="s">
        <v>130</v>
      </c>
      <c r="B28" s="47"/>
      <c r="D28" s="8" t="s">
        <v>73</v>
      </c>
      <c r="F28" s="8" t="s">
        <v>73</v>
      </c>
      <c r="H28" s="8" t="s">
        <v>131</v>
      </c>
      <c r="J28" s="8" t="s">
        <v>132</v>
      </c>
      <c r="L28" s="10">
        <v>23</v>
      </c>
      <c r="N28" s="10">
        <v>23</v>
      </c>
      <c r="P28" s="9">
        <v>1470000</v>
      </c>
      <c r="R28" s="9">
        <v>1267376223400</v>
      </c>
      <c r="T28" s="9">
        <v>1273524131906</v>
      </c>
      <c r="V28" s="9">
        <v>0</v>
      </c>
      <c r="X28" s="9">
        <v>0</v>
      </c>
      <c r="Z28" s="9">
        <v>0</v>
      </c>
      <c r="AB28" s="9">
        <v>0</v>
      </c>
      <c r="AD28" s="9">
        <v>1470000</v>
      </c>
      <c r="AF28" s="9">
        <v>925600</v>
      </c>
      <c r="AH28" s="9">
        <v>1267376223400</v>
      </c>
      <c r="AJ28" s="9">
        <v>1360385385450</v>
      </c>
      <c r="AL28" s="61">
        <f>AJ28/$AJ$46*100</f>
        <v>3.8962882927394005</v>
      </c>
    </row>
    <row r="29" spans="1:38" ht="21.75" customHeight="1">
      <c r="A29" s="47" t="s">
        <v>133</v>
      </c>
      <c r="B29" s="47"/>
      <c r="D29" s="8" t="s">
        <v>73</v>
      </c>
      <c r="F29" s="8" t="s">
        <v>73</v>
      </c>
      <c r="H29" s="8" t="s">
        <v>134</v>
      </c>
      <c r="J29" s="8" t="s">
        <v>135</v>
      </c>
      <c r="L29" s="10">
        <v>23</v>
      </c>
      <c r="N29" s="10">
        <v>23</v>
      </c>
      <c r="P29" s="9">
        <v>275000</v>
      </c>
      <c r="R29" s="9">
        <v>252235326350</v>
      </c>
      <c r="T29" s="9">
        <v>251469412906</v>
      </c>
      <c r="V29" s="9">
        <v>0</v>
      </c>
      <c r="X29" s="9">
        <v>0</v>
      </c>
      <c r="Z29" s="9">
        <v>0</v>
      </c>
      <c r="AB29" s="9">
        <v>0</v>
      </c>
      <c r="AD29" s="9">
        <v>275000</v>
      </c>
      <c r="AF29" s="9">
        <v>925200</v>
      </c>
      <c r="AH29" s="9">
        <v>252235326350</v>
      </c>
      <c r="AJ29" s="9">
        <v>254383884562</v>
      </c>
      <c r="AL29" s="61">
        <f>AJ29/$AJ$46*100</f>
        <v>0.72858247514371055</v>
      </c>
    </row>
    <row r="30" spans="1:38" ht="21.75" customHeight="1">
      <c r="A30" s="47" t="s">
        <v>136</v>
      </c>
      <c r="B30" s="47"/>
      <c r="D30" s="8" t="s">
        <v>73</v>
      </c>
      <c r="F30" s="8" t="s">
        <v>73</v>
      </c>
      <c r="H30" s="8" t="s">
        <v>7</v>
      </c>
      <c r="J30" s="8" t="s">
        <v>137</v>
      </c>
      <c r="L30" s="10">
        <v>23</v>
      </c>
      <c r="N30" s="10">
        <v>23</v>
      </c>
      <c r="P30" s="9">
        <v>761000</v>
      </c>
      <c r="R30" s="9">
        <v>720195180000</v>
      </c>
      <c r="T30" s="9">
        <v>720064644623</v>
      </c>
      <c r="V30" s="9">
        <v>0</v>
      </c>
      <c r="X30" s="9">
        <v>0</v>
      </c>
      <c r="Z30" s="9">
        <v>0</v>
      </c>
      <c r="AB30" s="9">
        <v>0</v>
      </c>
      <c r="AD30" s="9">
        <v>761000</v>
      </c>
      <c r="AF30" s="9">
        <v>946380</v>
      </c>
      <c r="AH30" s="9">
        <v>720195180000</v>
      </c>
      <c r="AJ30" s="9">
        <v>720064644623</v>
      </c>
      <c r="AL30" s="61">
        <f>AJ30/$AJ$46*100</f>
        <v>2.0623416532309324</v>
      </c>
    </row>
    <row r="31" spans="1:38" ht="21.75" customHeight="1">
      <c r="A31" s="47" t="s">
        <v>138</v>
      </c>
      <c r="B31" s="47"/>
      <c r="D31" s="8" t="s">
        <v>73</v>
      </c>
      <c r="F31" s="8" t="s">
        <v>73</v>
      </c>
      <c r="H31" s="8" t="s">
        <v>139</v>
      </c>
      <c r="J31" s="8" t="s">
        <v>140</v>
      </c>
      <c r="L31" s="10">
        <v>23</v>
      </c>
      <c r="N31" s="10">
        <v>23</v>
      </c>
      <c r="P31" s="9">
        <v>800000</v>
      </c>
      <c r="R31" s="9">
        <v>740164838443</v>
      </c>
      <c r="T31" s="9">
        <v>764299845540</v>
      </c>
      <c r="V31" s="9">
        <v>0</v>
      </c>
      <c r="X31" s="9">
        <v>0</v>
      </c>
      <c r="Z31" s="9">
        <v>0</v>
      </c>
      <c r="AB31" s="9">
        <v>0</v>
      </c>
      <c r="AD31" s="9">
        <v>800000</v>
      </c>
      <c r="AF31" s="9">
        <v>878464</v>
      </c>
      <c r="AH31" s="9">
        <v>740164838443</v>
      </c>
      <c r="AJ31" s="9">
        <v>702643822720</v>
      </c>
      <c r="AL31" s="61">
        <f>AJ31/$AJ$46*100</f>
        <v>2.0124465682377157</v>
      </c>
    </row>
    <row r="32" spans="1:38" ht="21.75" customHeight="1">
      <c r="A32" s="50" t="s">
        <v>141</v>
      </c>
      <c r="B32" s="50"/>
      <c r="D32" s="11" t="s">
        <v>142</v>
      </c>
      <c r="F32" s="11" t="s">
        <v>142</v>
      </c>
      <c r="H32" s="11" t="s">
        <v>143</v>
      </c>
      <c r="J32" s="11" t="s">
        <v>144</v>
      </c>
      <c r="L32" s="14">
        <v>20.5</v>
      </c>
      <c r="N32" s="14">
        <v>20.5</v>
      </c>
      <c r="P32" s="13">
        <v>2000000</v>
      </c>
      <c r="R32" s="13">
        <v>2000000000000</v>
      </c>
      <c r="T32" s="13">
        <v>2000000000000</v>
      </c>
      <c r="V32" s="13">
        <v>0</v>
      </c>
      <c r="X32" s="13">
        <v>0</v>
      </c>
      <c r="Z32" s="13">
        <v>0</v>
      </c>
      <c r="AB32" s="13">
        <v>0</v>
      </c>
      <c r="AD32" s="13">
        <v>2000000</v>
      </c>
      <c r="AF32" s="13">
        <v>1000000</v>
      </c>
      <c r="AH32" s="13">
        <v>2000000000000</v>
      </c>
      <c r="AJ32" s="13">
        <v>2000000000000</v>
      </c>
      <c r="AL32" s="14">
        <f>AJ32/$AJ$46*100</f>
        <v>5.7282125115605433</v>
      </c>
    </row>
    <row r="33" spans="1:38" ht="21.75" customHeight="1">
      <c r="A33" s="49" t="s">
        <v>27</v>
      </c>
      <c r="B33" s="49"/>
      <c r="D33" s="16"/>
      <c r="F33" s="16"/>
      <c r="H33" s="16"/>
      <c r="J33" s="16"/>
      <c r="L33" s="16"/>
      <c r="N33" s="16"/>
      <c r="P33" s="16"/>
      <c r="R33" s="16">
        <f>SUM(R9:R32)</f>
        <v>15475209857434</v>
      </c>
      <c r="T33" s="16">
        <f>SUM(T9:T32)</f>
        <v>15828998918062</v>
      </c>
      <c r="V33" s="16"/>
      <c r="X33" s="16">
        <f>SUM(X9:X32)</f>
        <v>981835677500</v>
      </c>
      <c r="Z33" s="16"/>
      <c r="AB33" s="16">
        <f>SUM(AB9:AB32)</f>
        <v>1496070774457</v>
      </c>
      <c r="AD33" s="16"/>
      <c r="AF33" s="16"/>
      <c r="AH33" s="16">
        <f>SUM(AH9:AH32)</f>
        <v>15191794893566</v>
      </c>
      <c r="AJ33" s="16">
        <f>SUM(AJ9:AJ32)</f>
        <v>15324052640157</v>
      </c>
      <c r="AL33" s="17">
        <f>SUM(AL9:AL32)</f>
        <v>43.889715030579843</v>
      </c>
    </row>
    <row r="37" spans="1:38">
      <c r="T37" s="27">
        <v>2000000000000</v>
      </c>
      <c r="AJ37" s="27">
        <v>2000000000000</v>
      </c>
    </row>
    <row r="38" spans="1:38">
      <c r="T38" s="27">
        <v>353789060628</v>
      </c>
      <c r="AJ38" s="27">
        <v>132257746591</v>
      </c>
    </row>
    <row r="39" spans="1:38">
      <c r="T39" s="27">
        <v>13475209857434</v>
      </c>
      <c r="AJ39" s="27">
        <v>13191794893566</v>
      </c>
    </row>
    <row r="40" spans="1:38">
      <c r="T40" s="27">
        <f>SUM(T37:T39)</f>
        <v>15828998918062</v>
      </c>
      <c r="AJ40" s="27">
        <f>SUM(AJ37:AJ39)</f>
        <v>15324052640157</v>
      </c>
    </row>
    <row r="41" spans="1:38">
      <c r="T41" s="27">
        <f>T40-T33</f>
        <v>0</v>
      </c>
      <c r="AJ41" s="27">
        <f>AJ40-AJ33</f>
        <v>0</v>
      </c>
    </row>
    <row r="42" spans="1:38">
      <c r="T42" s="27"/>
    </row>
    <row r="43" spans="1:38">
      <c r="T43" s="27"/>
    </row>
    <row r="46" spans="1:38">
      <c r="AJ46" s="27">
        <v>34914905757488</v>
      </c>
    </row>
  </sheetData>
  <mergeCells count="36">
    <mergeCell ref="A31:B31"/>
    <mergeCell ref="A32:B32"/>
    <mergeCell ref="A33:B33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2"/>
  <sheetViews>
    <sheetView rightToLeft="1" workbookViewId="0">
      <selection activeCell="K13" sqref="K13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4.45" customHeight="1">
      <c r="A4" s="42" t="s">
        <v>145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14.45" customHeight="1">
      <c r="A5" s="42" t="s">
        <v>146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14.45" customHeight="1"/>
    <row r="7" spans="1:13" ht="14.45" customHeight="1">
      <c r="C7" s="43" t="s">
        <v>9</v>
      </c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4.45" customHeight="1">
      <c r="A8" s="2" t="s">
        <v>147</v>
      </c>
      <c r="C8" s="4" t="s">
        <v>13</v>
      </c>
      <c r="D8" s="3"/>
      <c r="E8" s="4" t="s">
        <v>148</v>
      </c>
      <c r="F8" s="3"/>
      <c r="G8" s="4" t="s">
        <v>149</v>
      </c>
      <c r="H8" s="3"/>
      <c r="I8" s="4" t="s">
        <v>150</v>
      </c>
      <c r="J8" s="3"/>
      <c r="K8" s="4" t="s">
        <v>151</v>
      </c>
      <c r="L8" s="3"/>
      <c r="M8" s="4" t="s">
        <v>152</v>
      </c>
    </row>
    <row r="9" spans="1:13" ht="21.75" customHeight="1">
      <c r="A9" s="8" t="s">
        <v>97</v>
      </c>
      <c r="C9" s="9">
        <v>1500000</v>
      </c>
      <c r="E9" s="9">
        <v>1020070</v>
      </c>
      <c r="G9" s="9">
        <v>918063</v>
      </c>
      <c r="I9" s="10" t="s">
        <v>154</v>
      </c>
      <c r="K9" s="9">
        <v>1376844901621</v>
      </c>
      <c r="M9" s="8" t="s">
        <v>289</v>
      </c>
    </row>
    <row r="10" spans="1:13" ht="21.75" customHeight="1">
      <c r="A10" s="8" t="s">
        <v>72</v>
      </c>
      <c r="C10" s="9">
        <v>900000</v>
      </c>
      <c r="E10" s="9">
        <v>1000000</v>
      </c>
      <c r="G10" s="9">
        <v>900000</v>
      </c>
      <c r="I10" s="10" t="s">
        <v>154</v>
      </c>
      <c r="K10" s="9">
        <v>809853187500</v>
      </c>
      <c r="M10" s="8" t="s">
        <v>289</v>
      </c>
    </row>
    <row r="11" spans="1:13" ht="21.75" customHeight="1">
      <c r="A11" s="11" t="s">
        <v>138</v>
      </c>
      <c r="C11" s="13">
        <v>800000</v>
      </c>
      <c r="E11" s="13">
        <v>925180</v>
      </c>
      <c r="G11" s="13">
        <v>878464</v>
      </c>
      <c r="I11" s="14" t="s">
        <v>155</v>
      </c>
      <c r="K11" s="13">
        <v>702643822720</v>
      </c>
      <c r="M11" s="11" t="s">
        <v>289</v>
      </c>
    </row>
    <row r="12" spans="1:13" ht="21.75" customHeight="1">
      <c r="A12" s="15" t="s">
        <v>27</v>
      </c>
      <c r="C12" s="16">
        <v>3496521</v>
      </c>
      <c r="E12" s="16"/>
      <c r="G12" s="16"/>
      <c r="I12" s="16"/>
      <c r="K12" s="16">
        <f>SUM(K9:K11)</f>
        <v>2889341911841</v>
      </c>
      <c r="M12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BD7D-3A62-4E80-BF19-0A54802DD96E}">
  <sheetPr>
    <tabColor rgb="FF00B050"/>
  </sheetPr>
  <dimension ref="A1:L41"/>
  <sheetViews>
    <sheetView rightToLeft="1" view="pageBreakPreview" topLeftCell="A27" zoomScaleNormal="100" zoomScaleSheetLayoutView="100" workbookViewId="0">
      <selection activeCell="J41" sqref="J41"/>
    </sheetView>
  </sheetViews>
  <sheetFormatPr defaultRowHeight="12.75"/>
  <cols>
    <col min="1" max="1" width="6.28515625" bestFit="1" customWidth="1"/>
    <col min="2" max="2" width="35" customWidth="1"/>
    <col min="3" max="3" width="1.85546875" customWidth="1"/>
    <col min="4" max="4" width="19" bestFit="1" customWidth="1"/>
    <col min="5" max="5" width="1.28515625" customWidth="1"/>
    <col min="6" max="6" width="18.85546875" bestFit="1" customWidth="1"/>
    <col min="7" max="7" width="1.28515625" customWidth="1"/>
    <col min="8" max="8" width="18.85546875" bestFit="1" customWidth="1"/>
    <col min="9" max="9" width="1.28515625" customWidth="1"/>
    <col min="10" max="10" width="19" bestFit="1" customWidth="1"/>
    <col min="11" max="11" width="1.28515625" customWidth="1"/>
    <col min="12" max="12" width="18.28515625" bestFit="1" customWidth="1"/>
    <col min="13" max="13" width="0.28515625" customWidth="1"/>
    <col min="14" max="14" width="17.5703125" bestFit="1" customWidth="1"/>
  </cols>
  <sheetData>
    <row r="1" spans="1:12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4.45" customHeight="1"/>
    <row r="5" spans="1:12" ht="14.45" customHeight="1">
      <c r="A5" s="1" t="s">
        <v>156</v>
      </c>
      <c r="B5" s="42" t="s">
        <v>157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14.45" customHeight="1">
      <c r="D6" s="2" t="s">
        <v>7</v>
      </c>
      <c r="F6" s="43" t="s">
        <v>8</v>
      </c>
      <c r="G6" s="43"/>
      <c r="H6" s="43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21.75" customHeight="1">
      <c r="A8" s="22" t="s">
        <v>158</v>
      </c>
      <c r="B8" s="22"/>
      <c r="C8" s="25"/>
      <c r="D8" s="23" t="s">
        <v>159</v>
      </c>
      <c r="F8" s="23" t="s">
        <v>160</v>
      </c>
      <c r="H8" s="23" t="s">
        <v>161</v>
      </c>
      <c r="J8" s="23" t="s">
        <v>159</v>
      </c>
      <c r="L8" s="23" t="s">
        <v>18</v>
      </c>
    </row>
    <row r="9" spans="1:12" ht="21.75" customHeight="1">
      <c r="A9" s="21" t="s">
        <v>309</v>
      </c>
      <c r="B9" s="21"/>
      <c r="C9" s="20"/>
      <c r="D9" s="6">
        <v>50000000</v>
      </c>
      <c r="F9" s="6">
        <v>0</v>
      </c>
      <c r="H9" s="6">
        <v>0</v>
      </c>
      <c r="J9" s="6">
        <f>D9+F9-H9</f>
        <v>50000000</v>
      </c>
      <c r="L9" s="7">
        <f t="shared" ref="L9:L29" si="0">J9/$J$41*100</f>
        <v>1.4320531278901358E-4</v>
      </c>
    </row>
    <row r="10" spans="1:12" ht="21.75" customHeight="1">
      <c r="A10" s="20" t="s">
        <v>310</v>
      </c>
      <c r="B10" s="20"/>
      <c r="C10" s="20"/>
      <c r="D10" s="9">
        <v>10000000</v>
      </c>
      <c r="F10" s="9">
        <v>0</v>
      </c>
      <c r="H10" s="9">
        <v>0</v>
      </c>
      <c r="J10" s="9">
        <f t="shared" ref="J10:J29" si="1">D10+F10-H10</f>
        <v>10000000</v>
      </c>
      <c r="L10" s="10">
        <f t="shared" si="0"/>
        <v>2.8641062557802718E-5</v>
      </c>
    </row>
    <row r="11" spans="1:12" ht="21.75" customHeight="1">
      <c r="A11" s="20" t="s">
        <v>290</v>
      </c>
      <c r="B11" s="20"/>
      <c r="C11" s="20"/>
      <c r="D11" s="9">
        <v>4414800000000</v>
      </c>
      <c r="F11" s="9">
        <v>0</v>
      </c>
      <c r="H11" s="9">
        <v>3414800000000</v>
      </c>
      <c r="J11" s="9">
        <f t="shared" si="1"/>
        <v>1000000000000</v>
      </c>
      <c r="L11" s="10">
        <f t="shared" si="0"/>
        <v>2.8641062557802717</v>
      </c>
    </row>
    <row r="12" spans="1:12" ht="21.75" customHeight="1">
      <c r="A12" s="20" t="s">
        <v>291</v>
      </c>
      <c r="B12" s="20"/>
      <c r="C12" s="20"/>
      <c r="D12" s="9">
        <v>1000000000000</v>
      </c>
      <c r="F12" s="9">
        <v>0</v>
      </c>
      <c r="H12" s="9">
        <v>500000000000</v>
      </c>
      <c r="J12" s="9">
        <f t="shared" si="1"/>
        <v>500000000000</v>
      </c>
      <c r="L12" s="10">
        <f t="shared" si="0"/>
        <v>1.4320531278901358</v>
      </c>
    </row>
    <row r="13" spans="1:12" ht="21.75" customHeight="1">
      <c r="A13" s="20" t="s">
        <v>292</v>
      </c>
      <c r="B13" s="20"/>
      <c r="C13" s="20"/>
      <c r="D13" s="9">
        <v>13000000000</v>
      </c>
      <c r="F13" s="9">
        <v>0</v>
      </c>
      <c r="H13" s="9">
        <v>0</v>
      </c>
      <c r="J13" s="9">
        <f t="shared" si="1"/>
        <v>13000000000</v>
      </c>
      <c r="L13" s="10">
        <f t="shared" si="0"/>
        <v>3.7233381325143533E-2</v>
      </c>
    </row>
    <row r="14" spans="1:12" ht="21.75" customHeight="1">
      <c r="A14" s="20" t="s">
        <v>293</v>
      </c>
      <c r="B14" s="20"/>
      <c r="C14" s="20"/>
      <c r="D14" s="9">
        <v>3944490000000</v>
      </c>
      <c r="F14" s="9">
        <v>792000000000</v>
      </c>
      <c r="H14" s="9">
        <v>733890000000</v>
      </c>
      <c r="J14" s="9">
        <f t="shared" si="1"/>
        <v>4002600000000</v>
      </c>
      <c r="L14" s="10">
        <f t="shared" si="0"/>
        <v>11.463871699386114</v>
      </c>
    </row>
    <row r="15" spans="1:12" ht="21.75" customHeight="1">
      <c r="A15" s="20" t="s">
        <v>294</v>
      </c>
      <c r="B15" s="20"/>
      <c r="C15" s="20"/>
      <c r="D15" s="9">
        <v>4458910000000</v>
      </c>
      <c r="F15" s="9">
        <v>947220000000</v>
      </c>
      <c r="H15" s="9">
        <v>1419200000000</v>
      </c>
      <c r="J15" s="9">
        <f t="shared" si="1"/>
        <v>3986930000000</v>
      </c>
      <c r="L15" s="10">
        <f t="shared" si="0"/>
        <v>11.418991154358038</v>
      </c>
    </row>
    <row r="16" spans="1:12" ht="21.75" customHeight="1">
      <c r="A16" s="20" t="s">
        <v>295</v>
      </c>
      <c r="B16" s="20"/>
      <c r="C16" s="20"/>
      <c r="D16" s="9">
        <v>2500000000000</v>
      </c>
      <c r="F16" s="9">
        <v>0</v>
      </c>
      <c r="H16" s="9">
        <v>0</v>
      </c>
      <c r="J16" s="9">
        <f t="shared" si="1"/>
        <v>2500000000000</v>
      </c>
      <c r="L16" s="10">
        <f t="shared" si="0"/>
        <v>7.160265639450679</v>
      </c>
    </row>
    <row r="17" spans="1:12" ht="21.75" customHeight="1">
      <c r="A17" s="20" t="s">
        <v>296</v>
      </c>
      <c r="B17" s="20"/>
      <c r="C17" s="20"/>
      <c r="D17" s="9">
        <v>3541010000000</v>
      </c>
      <c r="F17" s="9">
        <v>0</v>
      </c>
      <c r="H17" s="9">
        <v>628000000000</v>
      </c>
      <c r="J17" s="9">
        <f t="shared" si="1"/>
        <v>2913010000000</v>
      </c>
      <c r="L17" s="10">
        <f t="shared" si="0"/>
        <v>8.3431701641504894</v>
      </c>
    </row>
    <row r="18" spans="1:12" ht="21.75" customHeight="1">
      <c r="A18" s="20" t="s">
        <v>301</v>
      </c>
      <c r="B18" s="20"/>
      <c r="C18" s="20"/>
      <c r="D18" s="9">
        <v>365618395</v>
      </c>
      <c r="F18" s="9">
        <v>3098675</v>
      </c>
      <c r="H18" s="9">
        <v>9000</v>
      </c>
      <c r="J18" s="9">
        <f t="shared" si="1"/>
        <v>368708070</v>
      </c>
      <c r="L18" s="10">
        <f t="shared" si="0"/>
        <v>1.0560190898436703E-3</v>
      </c>
    </row>
    <row r="19" spans="1:12" ht="21.75" customHeight="1">
      <c r="A19" s="20" t="s">
        <v>302</v>
      </c>
      <c r="B19" s="20"/>
      <c r="C19" s="20"/>
      <c r="D19" s="9">
        <v>535582007</v>
      </c>
      <c r="F19" s="9">
        <v>3555501654240</v>
      </c>
      <c r="H19" s="9">
        <v>3527655625000</v>
      </c>
      <c r="J19" s="9">
        <f t="shared" si="1"/>
        <v>28381611247</v>
      </c>
      <c r="L19" s="10">
        <f t="shared" si="0"/>
        <v>8.1287950321656408E-2</v>
      </c>
    </row>
    <row r="20" spans="1:12" ht="21.75" customHeight="1">
      <c r="A20" s="20" t="s">
        <v>297</v>
      </c>
      <c r="B20" s="20"/>
      <c r="C20" s="20"/>
      <c r="D20" s="9">
        <v>2822832142</v>
      </c>
      <c r="F20" s="9">
        <v>8492434342940</v>
      </c>
      <c r="H20" s="9">
        <v>8495212482322</v>
      </c>
      <c r="J20" s="9">
        <f t="shared" si="1"/>
        <v>44692760</v>
      </c>
      <c r="L20" s="10">
        <f t="shared" si="0"/>
        <v>1.2800481350408628E-4</v>
      </c>
    </row>
    <row r="21" spans="1:12" ht="21.75" customHeight="1">
      <c r="A21" s="20" t="s">
        <v>298</v>
      </c>
      <c r="B21" s="20"/>
      <c r="C21" s="20"/>
      <c r="D21" s="9">
        <v>266355660</v>
      </c>
      <c r="F21" s="9">
        <v>514323044227</v>
      </c>
      <c r="H21" s="9">
        <v>505600750000</v>
      </c>
      <c r="J21" s="9">
        <f t="shared" si="1"/>
        <v>8988649887</v>
      </c>
      <c r="L21" s="10">
        <f t="shared" si="0"/>
        <v>2.5744448372375328E-2</v>
      </c>
    </row>
    <row r="22" spans="1:12" ht="21.75" customHeight="1">
      <c r="A22" s="20" t="s">
        <v>299</v>
      </c>
      <c r="B22" s="20"/>
      <c r="C22" s="20"/>
      <c r="D22" s="9">
        <v>774585708</v>
      </c>
      <c r="F22" s="9">
        <v>228664846</v>
      </c>
      <c r="H22" s="9">
        <v>0</v>
      </c>
      <c r="J22" s="9">
        <f t="shared" si="1"/>
        <v>1003250554</v>
      </c>
      <c r="L22" s="10">
        <f t="shared" si="0"/>
        <v>2.873416187826423E-3</v>
      </c>
    </row>
    <row r="23" spans="1:12" ht="21.75" customHeight="1">
      <c r="A23" s="20" t="s">
        <v>300</v>
      </c>
      <c r="B23" s="20"/>
      <c r="C23" s="20"/>
      <c r="D23" s="9">
        <v>80836191</v>
      </c>
      <c r="F23" s="9">
        <v>81178022</v>
      </c>
      <c r="H23" s="9">
        <v>80836191</v>
      </c>
      <c r="J23" s="9">
        <f t="shared" si="1"/>
        <v>81178022</v>
      </c>
      <c r="L23" s="10">
        <f t="shared" si="0"/>
        <v>2.3250248064206851E-4</v>
      </c>
    </row>
    <row r="24" spans="1:12" ht="21.75" customHeight="1">
      <c r="A24" s="20" t="s">
        <v>305</v>
      </c>
      <c r="B24" s="20"/>
      <c r="C24" s="20"/>
      <c r="D24" s="9">
        <v>64981610</v>
      </c>
      <c r="F24" s="9">
        <v>275949</v>
      </c>
      <c r="H24" s="9">
        <v>0</v>
      </c>
      <c r="J24" s="9">
        <f t="shared" si="1"/>
        <v>65257559</v>
      </c>
      <c r="L24" s="10">
        <f t="shared" si="0"/>
        <v>1.8690458296885017E-4</v>
      </c>
    </row>
    <row r="25" spans="1:12" ht="21.75" customHeight="1">
      <c r="A25" s="20" t="s">
        <v>306</v>
      </c>
      <c r="B25" s="20"/>
      <c r="C25" s="20"/>
      <c r="D25" s="9">
        <v>2191732282</v>
      </c>
      <c r="F25" s="9">
        <v>1564193506476</v>
      </c>
      <c r="H25" s="9">
        <v>1566373875000</v>
      </c>
      <c r="J25" s="9">
        <f t="shared" si="1"/>
        <v>11363758</v>
      </c>
      <c r="L25" s="10">
        <f t="shared" si="0"/>
        <v>3.2547010376973103E-5</v>
      </c>
    </row>
    <row r="26" spans="1:12" ht="21.75" customHeight="1">
      <c r="A26" s="20" t="s">
        <v>303</v>
      </c>
      <c r="B26" s="20"/>
      <c r="C26" s="20"/>
      <c r="D26" s="9">
        <v>40511040</v>
      </c>
      <c r="F26" s="9">
        <v>1483620638608</v>
      </c>
      <c r="H26" s="9">
        <v>1482592590000</v>
      </c>
      <c r="J26" s="9">
        <f t="shared" si="1"/>
        <v>1068559648</v>
      </c>
      <c r="L26" s="10">
        <f t="shared" si="0"/>
        <v>3.0604683725111649E-3</v>
      </c>
    </row>
    <row r="27" spans="1:12" ht="21.75" customHeight="1">
      <c r="A27" s="20" t="s">
        <v>308</v>
      </c>
      <c r="B27" s="20"/>
      <c r="C27" s="20"/>
      <c r="D27" s="9">
        <v>1069411838</v>
      </c>
      <c r="F27" s="9">
        <v>1893907605275</v>
      </c>
      <c r="H27" s="9">
        <v>1665485085000</v>
      </c>
      <c r="J27" s="9">
        <f t="shared" si="1"/>
        <v>229491932113</v>
      </c>
      <c r="L27" s="10">
        <f t="shared" si="0"/>
        <v>0.65728927841594464</v>
      </c>
    </row>
    <row r="28" spans="1:12" ht="21.75" customHeight="1">
      <c r="A28" s="20" t="s">
        <v>307</v>
      </c>
      <c r="B28" s="20"/>
      <c r="C28" s="20"/>
      <c r="D28" s="9">
        <v>1483868</v>
      </c>
      <c r="F28" s="9">
        <v>63486307668</v>
      </c>
      <c r="H28" s="9">
        <v>63451125000</v>
      </c>
      <c r="J28" s="9">
        <f t="shared" si="1"/>
        <v>36666536</v>
      </c>
      <c r="L28" s="10">
        <f t="shared" si="0"/>
        <v>1.0501685513539254E-4</v>
      </c>
    </row>
    <row r="29" spans="1:12" ht="23.25" customHeight="1">
      <c r="A29" s="20" t="s">
        <v>304</v>
      </c>
      <c r="B29" s="20"/>
      <c r="C29" s="20"/>
      <c r="D29" s="9">
        <v>4880451</v>
      </c>
      <c r="F29" s="9">
        <v>722590211724</v>
      </c>
      <c r="H29" s="9">
        <v>722514125000</v>
      </c>
      <c r="J29" s="9">
        <f t="shared" si="1"/>
        <v>80967175</v>
      </c>
      <c r="L29" s="10">
        <f t="shared" si="0"/>
        <v>2.3189859243035599E-4</v>
      </c>
    </row>
    <row r="30" spans="1:12" ht="21.75" customHeight="1" thickBot="1">
      <c r="A30" s="49" t="s">
        <v>27</v>
      </c>
      <c r="B30" s="49"/>
      <c r="C30" s="26"/>
      <c r="D30" s="16">
        <f>SUM(D9:D29)</f>
        <v>19880488811192</v>
      </c>
      <c r="F30" s="16">
        <f>SUM(F9:F29)</f>
        <v>20029590528650</v>
      </c>
      <c r="H30" s="16">
        <f>SUM(H9:H29)</f>
        <v>24724856502513</v>
      </c>
      <c r="J30" s="16">
        <f>SUM(J9:J29)</f>
        <v>15185222837329</v>
      </c>
      <c r="L30" s="17">
        <f>SUM(L9:L29)</f>
        <v>43.492091723811448</v>
      </c>
    </row>
    <row r="31" spans="1:12" ht="13.5" thickTop="1"/>
    <row r="34" spans="4:10" ht="19.5" thickBot="1">
      <c r="D34" s="16">
        <v>19880488811192</v>
      </c>
      <c r="F34" s="16">
        <v>20029590528650</v>
      </c>
      <c r="H34" s="16">
        <v>24724856502513</v>
      </c>
      <c r="J34" s="16">
        <v>15185222837329</v>
      </c>
    </row>
    <row r="35" spans="4:10" ht="13.5" thickTop="1"/>
    <row r="36" spans="4:10">
      <c r="D36" s="24">
        <f>D34-D30</f>
        <v>0</v>
      </c>
      <c r="E36" s="24">
        <f t="shared" ref="E36:J36" si="2">E34-E30</f>
        <v>0</v>
      </c>
      <c r="F36" s="24">
        <f t="shared" si="2"/>
        <v>0</v>
      </c>
      <c r="G36" s="24">
        <f t="shared" si="2"/>
        <v>0</v>
      </c>
      <c r="H36" s="24">
        <f t="shared" si="2"/>
        <v>0</v>
      </c>
      <c r="I36" s="24">
        <f t="shared" si="2"/>
        <v>0</v>
      </c>
      <c r="J36" s="24">
        <f t="shared" si="2"/>
        <v>0</v>
      </c>
    </row>
    <row r="38" spans="4:10">
      <c r="J38" s="24">
        <v>15185222837329</v>
      </c>
    </row>
    <row r="39" spans="4:10">
      <c r="J39" s="24">
        <f>J38-J30</f>
        <v>0</v>
      </c>
    </row>
    <row r="41" spans="4:10">
      <c r="J41" s="24">
        <v>34914905757488</v>
      </c>
    </row>
  </sheetData>
  <mergeCells count="6">
    <mergeCell ref="A30:B30"/>
    <mergeCell ref="A1:L1"/>
    <mergeCell ref="A2:L2"/>
    <mergeCell ref="A3:L3"/>
    <mergeCell ref="B5:L5"/>
    <mergeCell ref="F6:H6"/>
  </mergeCells>
  <pageMargins left="0.39370078740157483" right="0.39370078740157483" top="0.39370078740157483" bottom="0.39370078740157483" header="0" footer="0"/>
  <pageSetup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J23"/>
  <sheetViews>
    <sheetView rightToLeft="1" view="pageBreakPreview" zoomScale="60" zoomScaleNormal="100" workbookViewId="0">
      <selection activeCell="B29" sqref="B29"/>
    </sheetView>
  </sheetViews>
  <sheetFormatPr defaultRowHeight="12.75"/>
  <cols>
    <col min="1" max="1" width="3.85546875" bestFit="1" customWidth="1"/>
    <col min="2" max="2" width="51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/>
    <row r="5" spans="1:10" ht="29.1" customHeight="1">
      <c r="A5" s="1" t="s">
        <v>163</v>
      </c>
      <c r="B5" s="42" t="s">
        <v>164</v>
      </c>
      <c r="C5" s="42"/>
      <c r="D5" s="42"/>
      <c r="E5" s="42"/>
      <c r="F5" s="42"/>
      <c r="G5" s="42"/>
      <c r="H5" s="42"/>
      <c r="I5" s="42"/>
      <c r="J5" s="42"/>
    </row>
    <row r="6" spans="1:10" ht="14.45" customHeight="1"/>
    <row r="7" spans="1:10" ht="14.45" customHeight="1">
      <c r="A7" s="43" t="s">
        <v>165</v>
      </c>
      <c r="B7" s="43"/>
      <c r="D7" s="2" t="s">
        <v>166</v>
      </c>
      <c r="F7" s="2" t="s">
        <v>159</v>
      </c>
      <c r="H7" s="2" t="s">
        <v>167</v>
      </c>
      <c r="J7" s="2" t="s">
        <v>168</v>
      </c>
    </row>
    <row r="8" spans="1:10" ht="21.75" customHeight="1">
      <c r="A8" s="45" t="s">
        <v>169</v>
      </c>
      <c r="B8" s="45"/>
      <c r="D8" s="5" t="s">
        <v>170</v>
      </c>
      <c r="F8" s="6">
        <f>'درآمد سرمایه گذاری در سهام'!J24</f>
        <v>-22787499375</v>
      </c>
      <c r="H8" s="7">
        <f>F8/$F$13*100</f>
        <v>-2.3118224493045147</v>
      </c>
      <c r="J8" s="7">
        <f>F8/$J$23*100</f>
        <v>-6.526581951352653E-2</v>
      </c>
    </row>
    <row r="9" spans="1:10" ht="21.75" customHeight="1">
      <c r="A9" s="47" t="s">
        <v>171</v>
      </c>
      <c r="B9" s="47"/>
      <c r="D9" s="8" t="s">
        <v>172</v>
      </c>
      <c r="F9" s="9">
        <f>'درآمد سرمایه گذاری در صندوق'!J31</f>
        <v>-11557631294</v>
      </c>
      <c r="H9" s="10">
        <f t="shared" ref="H9:H12" si="0">F9/$F$13*100</f>
        <v>-1.1725372339699116</v>
      </c>
      <c r="J9" s="10">
        <f t="shared" ref="J9:J12" si="1">F9/$J$23*100</f>
        <v>-3.3102284091147231E-2</v>
      </c>
    </row>
    <row r="10" spans="1:10" ht="21.75" customHeight="1">
      <c r="A10" s="47" t="s">
        <v>173</v>
      </c>
      <c r="B10" s="47"/>
      <c r="D10" s="8" t="s">
        <v>174</v>
      </c>
      <c r="F10" s="9">
        <f>'درآمد سرمایه گذاری در اوراق به'!J38</f>
        <v>526771955691</v>
      </c>
      <c r="H10" s="10">
        <f t="shared" si="0"/>
        <v>53.441723147847455</v>
      </c>
      <c r="J10" s="10">
        <f t="shared" si="1"/>
        <v>1.508730853664201</v>
      </c>
    </row>
    <row r="11" spans="1:10" ht="21.75" customHeight="1">
      <c r="A11" s="47" t="s">
        <v>175</v>
      </c>
      <c r="B11" s="47"/>
      <c r="D11" s="8" t="s">
        <v>176</v>
      </c>
      <c r="F11" s="9">
        <f>'درآمد سپرده بانکی'!D28</f>
        <v>493242269995</v>
      </c>
      <c r="H11" s="10">
        <f t="shared" si="0"/>
        <v>50.040091453446713</v>
      </c>
      <c r="J11" s="10">
        <f t="shared" si="1"/>
        <v>1.4126982711079412</v>
      </c>
    </row>
    <row r="12" spans="1:10" ht="21.75" customHeight="1">
      <c r="A12" s="50" t="s">
        <v>177</v>
      </c>
      <c r="B12" s="50"/>
      <c r="D12" s="11" t="s">
        <v>178</v>
      </c>
      <c r="F12" s="13">
        <f>'سایر درآمدها'!D11</f>
        <v>25086725</v>
      </c>
      <c r="H12" s="14">
        <f t="shared" si="0"/>
        <v>2.545081980261329E-3</v>
      </c>
      <c r="J12" s="14">
        <f t="shared" si="1"/>
        <v>7.1851046009539332E-5</v>
      </c>
    </row>
    <row r="13" spans="1:10" ht="21.75" customHeight="1">
      <c r="A13" s="49" t="s">
        <v>27</v>
      </c>
      <c r="B13" s="49"/>
      <c r="D13" s="16"/>
      <c r="F13" s="16">
        <f>SUM(F8:F12)</f>
        <v>985694181742</v>
      </c>
      <c r="H13" s="17">
        <f>SUM(H8:H12)</f>
        <v>100</v>
      </c>
      <c r="J13" s="17">
        <f>SUM(J8:J12)</f>
        <v>2.8231328722134781</v>
      </c>
    </row>
    <row r="23" spans="10:10">
      <c r="J23">
        <v>34914905757488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B42"/>
  <sheetViews>
    <sheetView rightToLeft="1" view="pageBreakPreview" zoomScale="60" zoomScaleNormal="100" workbookViewId="0">
      <selection activeCell="U36" sqref="U36"/>
    </sheetView>
  </sheetViews>
  <sheetFormatPr defaultRowHeight="12.75"/>
  <cols>
    <col min="1" max="1" width="6.140625" bestFit="1" customWidth="1"/>
    <col min="2" max="2" width="26.140625" customWidth="1"/>
    <col min="3" max="3" width="1.28515625" customWidth="1"/>
    <col min="4" max="4" width="14.7109375" bestFit="1" customWidth="1"/>
    <col min="5" max="5" width="1.28515625" customWidth="1"/>
    <col min="6" max="6" width="17.28515625" bestFit="1" customWidth="1"/>
    <col min="7" max="7" width="1.28515625" customWidth="1"/>
    <col min="8" max="8" width="17.5703125" bestFit="1" customWidth="1"/>
    <col min="9" max="9" width="1.28515625" customWidth="1"/>
    <col min="10" max="10" width="17.5703125" bestFit="1" customWidth="1"/>
    <col min="11" max="11" width="1.28515625" customWidth="1"/>
    <col min="12" max="12" width="15.5703125" customWidth="1"/>
    <col min="13" max="13" width="1.28515625" customWidth="1"/>
    <col min="14" max="14" width="16.140625" bestFit="1" customWidth="1"/>
    <col min="15" max="16" width="1.28515625" customWidth="1"/>
    <col min="17" max="17" width="15.85546875" bestFit="1" customWidth="1"/>
    <col min="18" max="18" width="1.28515625" customWidth="1"/>
    <col min="19" max="19" width="17.5703125" bestFit="1" customWidth="1"/>
    <col min="20" max="20" width="1.28515625" customWidth="1"/>
    <col min="21" max="21" width="17.5703125" bestFit="1" customWidth="1"/>
    <col min="22" max="22" width="1.28515625" customWidth="1"/>
    <col min="23" max="23" width="18.7109375" bestFit="1" customWidth="1"/>
    <col min="24" max="24" width="0.28515625" customWidth="1"/>
    <col min="26" max="26" width="18.140625" bestFit="1" customWidth="1"/>
    <col min="27" max="27" width="32.5703125" bestFit="1" customWidth="1"/>
    <col min="28" max="28" width="18.28515625" style="27" bestFit="1" customWidth="1"/>
  </cols>
  <sheetData>
    <row r="1" spans="1:28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8" ht="21.75" customHeight="1">
      <c r="A2" s="40" t="s">
        <v>162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8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8" ht="14.45" customHeight="1"/>
    <row r="5" spans="1:28" ht="14.45" customHeight="1">
      <c r="A5" s="1" t="s">
        <v>179</v>
      </c>
      <c r="B5" s="42" t="s">
        <v>180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8" ht="14.45" customHeight="1">
      <c r="D6" s="43" t="s">
        <v>181</v>
      </c>
      <c r="E6" s="43"/>
      <c r="F6" s="43"/>
      <c r="G6" s="43"/>
      <c r="H6" s="43"/>
      <c r="I6" s="43"/>
      <c r="J6" s="43"/>
      <c r="K6" s="43"/>
      <c r="L6" s="43"/>
      <c r="N6" s="43" t="s">
        <v>182</v>
      </c>
      <c r="O6" s="43"/>
      <c r="P6" s="43"/>
      <c r="Q6" s="43"/>
      <c r="R6" s="43"/>
      <c r="S6" s="43"/>
      <c r="T6" s="43"/>
      <c r="U6" s="43"/>
      <c r="V6" s="43"/>
      <c r="W6" s="43"/>
    </row>
    <row r="7" spans="1:28" ht="14.45" customHeight="1">
      <c r="D7" s="3"/>
      <c r="E7" s="3"/>
      <c r="F7" s="3"/>
      <c r="G7" s="3"/>
      <c r="H7" s="3"/>
      <c r="I7" s="3"/>
      <c r="J7" s="44" t="s">
        <v>27</v>
      </c>
      <c r="K7" s="44"/>
      <c r="L7" s="44"/>
      <c r="N7" s="3"/>
      <c r="O7" s="3"/>
      <c r="P7" s="3"/>
      <c r="Q7" s="3"/>
      <c r="R7" s="3"/>
      <c r="S7" s="3"/>
      <c r="T7" s="3"/>
      <c r="U7" s="44" t="s">
        <v>27</v>
      </c>
      <c r="V7" s="44"/>
      <c r="W7" s="44"/>
    </row>
    <row r="8" spans="1:28" ht="14.45" customHeight="1">
      <c r="A8" s="43" t="s">
        <v>183</v>
      </c>
      <c r="B8" s="43"/>
      <c r="D8" s="2" t="s">
        <v>184</v>
      </c>
      <c r="F8" s="2" t="s">
        <v>185</v>
      </c>
      <c r="H8" s="2" t="s">
        <v>186</v>
      </c>
      <c r="J8" s="4" t="s">
        <v>159</v>
      </c>
      <c r="K8" s="3"/>
      <c r="L8" s="4" t="s">
        <v>167</v>
      </c>
      <c r="N8" s="2" t="s">
        <v>184</v>
      </c>
      <c r="P8" s="43" t="s">
        <v>185</v>
      </c>
      <c r="Q8" s="43"/>
      <c r="S8" s="2" t="s">
        <v>186</v>
      </c>
      <c r="U8" s="4" t="s">
        <v>159</v>
      </c>
      <c r="V8" s="3"/>
      <c r="W8" s="4" t="s">
        <v>167</v>
      </c>
      <c r="AA8" t="s">
        <v>26</v>
      </c>
      <c r="AB8" s="27">
        <v>2612066116</v>
      </c>
    </row>
    <row r="9" spans="1:28" ht="21.75" customHeight="1">
      <c r="A9" s="45" t="s">
        <v>26</v>
      </c>
      <c r="B9" s="45"/>
      <c r="D9" s="6">
        <v>1480000323</v>
      </c>
      <c r="F9" s="6">
        <v>-5208821874</v>
      </c>
      <c r="H9" s="6">
        <v>-6844</v>
      </c>
      <c r="J9" s="6">
        <f>D9+F9+H9</f>
        <v>-3728828395</v>
      </c>
      <c r="L9" s="7">
        <v>-0.4</v>
      </c>
      <c r="N9" s="6">
        <v>1480000323</v>
      </c>
      <c r="P9" s="46">
        <v>-5710958562</v>
      </c>
      <c r="Q9" s="46"/>
      <c r="S9" s="6">
        <v>2612066116</v>
      </c>
      <c r="U9" s="6">
        <f>N9+P9+S9</f>
        <v>-1618892123</v>
      </c>
      <c r="W9" s="7">
        <f>U9/$W$31*100</f>
        <v>-3.7636920631524302E-2</v>
      </c>
      <c r="Z9" s="27"/>
      <c r="AA9" t="s">
        <v>25</v>
      </c>
      <c r="AB9" s="27">
        <v>-10892729074</v>
      </c>
    </row>
    <row r="10" spans="1:28" ht="21.75" customHeight="1">
      <c r="A10" s="47" t="s">
        <v>25</v>
      </c>
      <c r="B10" s="47"/>
      <c r="D10" s="9">
        <v>0</v>
      </c>
      <c r="F10" s="9">
        <v>0</v>
      </c>
      <c r="H10" s="9">
        <v>-10892725148</v>
      </c>
      <c r="J10" s="9">
        <f t="shared" ref="J10:J23" si="0">D10+F10+H10</f>
        <v>-10892725148</v>
      </c>
      <c r="L10" s="10">
        <v>-1.18</v>
      </c>
      <c r="N10" s="9">
        <v>0</v>
      </c>
      <c r="P10" s="48">
        <v>0</v>
      </c>
      <c r="Q10" s="48"/>
      <c r="S10" s="9">
        <v>-10892729074</v>
      </c>
      <c r="U10" s="9">
        <f t="shared" ref="U10:U23" si="1">N10+P10+S10</f>
        <v>-10892729074</v>
      </c>
      <c r="W10" s="10">
        <f t="shared" ref="W10:W23" si="2">U10/$W$31*100</f>
        <v>-0.25324033256713502</v>
      </c>
      <c r="Z10" s="27"/>
      <c r="AA10" t="s">
        <v>49</v>
      </c>
      <c r="AB10" s="27">
        <v>70180273236</v>
      </c>
    </row>
    <row r="11" spans="1:28" ht="21.75" customHeight="1">
      <c r="A11" s="47" t="s">
        <v>187</v>
      </c>
      <c r="B11" s="47"/>
      <c r="D11" s="9">
        <v>0</v>
      </c>
      <c r="F11" s="9">
        <v>0</v>
      </c>
      <c r="H11" s="9">
        <v>0</v>
      </c>
      <c r="J11" s="9">
        <f t="shared" si="0"/>
        <v>0</v>
      </c>
      <c r="L11" s="10">
        <v>0</v>
      </c>
      <c r="N11" s="9">
        <v>3150000000</v>
      </c>
      <c r="P11" s="48">
        <v>0</v>
      </c>
      <c r="Q11" s="48"/>
      <c r="S11" s="9">
        <v>-3731503411</v>
      </c>
      <c r="U11" s="9">
        <f t="shared" si="1"/>
        <v>-581503411</v>
      </c>
      <c r="W11" s="10">
        <f t="shared" si="2"/>
        <v>-1.3519120524356059E-2</v>
      </c>
      <c r="Z11" s="27"/>
      <c r="AA11" t="s">
        <v>53</v>
      </c>
      <c r="AB11" s="27">
        <v>22783145599</v>
      </c>
    </row>
    <row r="12" spans="1:28" ht="21.75" customHeight="1">
      <c r="A12" s="47" t="s">
        <v>19</v>
      </c>
      <c r="B12" s="47"/>
      <c r="D12" s="9">
        <v>0</v>
      </c>
      <c r="F12" s="9">
        <v>-487084500</v>
      </c>
      <c r="H12" s="9">
        <v>0</v>
      </c>
      <c r="J12" s="9">
        <f t="shared" si="0"/>
        <v>-487084500</v>
      </c>
      <c r="L12" s="10">
        <v>-0.05</v>
      </c>
      <c r="N12" s="9">
        <v>420000000</v>
      </c>
      <c r="P12" s="48">
        <v>2713756498</v>
      </c>
      <c r="Q12" s="48"/>
      <c r="S12" s="9">
        <v>3152795318</v>
      </c>
      <c r="U12" s="9">
        <f t="shared" si="1"/>
        <v>6286551816</v>
      </c>
      <c r="W12" s="10">
        <f t="shared" si="2"/>
        <v>0.14615331582829438</v>
      </c>
      <c r="Z12" s="27"/>
      <c r="AA12" t="s">
        <v>187</v>
      </c>
      <c r="AB12" s="27">
        <v>-3731503411</v>
      </c>
    </row>
    <row r="13" spans="1:28" ht="21.75" customHeight="1">
      <c r="A13" s="47" t="s">
        <v>188</v>
      </c>
      <c r="B13" s="47"/>
      <c r="D13" s="9">
        <v>0</v>
      </c>
      <c r="F13" s="9">
        <v>0</v>
      </c>
      <c r="H13" s="9">
        <v>0</v>
      </c>
      <c r="J13" s="9">
        <f t="shared" si="0"/>
        <v>0</v>
      </c>
      <c r="L13" s="10">
        <v>0</v>
      </c>
      <c r="N13" s="9">
        <v>0</v>
      </c>
      <c r="P13" s="48">
        <v>0</v>
      </c>
      <c r="Q13" s="48"/>
      <c r="S13" s="9">
        <v>12325260315</v>
      </c>
      <c r="U13" s="9">
        <f t="shared" si="1"/>
        <v>12325260315</v>
      </c>
      <c r="W13" s="10">
        <f t="shared" si="2"/>
        <v>0.28654462990337942</v>
      </c>
      <c r="Z13" s="27"/>
      <c r="AA13" t="s">
        <v>19</v>
      </c>
      <c r="AB13" s="27">
        <v>3152795318</v>
      </c>
    </row>
    <row r="14" spans="1:28" ht="21.75" customHeight="1">
      <c r="A14" s="47" t="s">
        <v>24</v>
      </c>
      <c r="B14" s="47"/>
      <c r="D14" s="9">
        <v>2808063580</v>
      </c>
      <c r="F14" s="9">
        <v>-6984228660</v>
      </c>
      <c r="H14" s="9">
        <v>0</v>
      </c>
      <c r="J14" s="9">
        <f t="shared" si="0"/>
        <v>-4176165080</v>
      </c>
      <c r="L14" s="10">
        <v>-0.45</v>
      </c>
      <c r="N14" s="9">
        <v>2808063580</v>
      </c>
      <c r="P14" s="48">
        <v>-11428365739</v>
      </c>
      <c r="Q14" s="48"/>
      <c r="S14" s="9">
        <v>-2604108197</v>
      </c>
      <c r="U14" s="9">
        <f t="shared" si="1"/>
        <v>-11224410356</v>
      </c>
      <c r="W14" s="10">
        <f t="shared" si="2"/>
        <v>-0.26095144679657656</v>
      </c>
      <c r="Z14" s="27"/>
      <c r="AA14" t="s">
        <v>188</v>
      </c>
      <c r="AB14" s="27">
        <v>12325260315</v>
      </c>
    </row>
    <row r="15" spans="1:28" ht="21.75" customHeight="1">
      <c r="A15" s="47" t="s">
        <v>189</v>
      </c>
      <c r="B15" s="47"/>
      <c r="D15" s="9">
        <v>0</v>
      </c>
      <c r="F15" s="9">
        <v>0</v>
      </c>
      <c r="H15" s="9">
        <v>0</v>
      </c>
      <c r="J15" s="9">
        <f t="shared" si="0"/>
        <v>0</v>
      </c>
      <c r="L15" s="10">
        <v>0</v>
      </c>
      <c r="N15" s="9">
        <v>0</v>
      </c>
      <c r="P15" s="48">
        <v>0</v>
      </c>
      <c r="Q15" s="48"/>
      <c r="S15" s="9">
        <v>3204526388</v>
      </c>
      <c r="U15" s="9">
        <f t="shared" si="1"/>
        <v>3204526388</v>
      </c>
      <c r="W15" s="10">
        <f t="shared" si="2"/>
        <v>7.4500643750912393E-2</v>
      </c>
      <c r="AA15" t="s">
        <v>24</v>
      </c>
      <c r="AB15" s="27">
        <v>-2604108197</v>
      </c>
    </row>
    <row r="16" spans="1:28" ht="21.75" customHeight="1">
      <c r="A16" s="47" t="s">
        <v>190</v>
      </c>
      <c r="B16" s="47"/>
      <c r="D16" s="9">
        <v>0</v>
      </c>
      <c r="F16" s="9">
        <v>0</v>
      </c>
      <c r="H16" s="9">
        <v>0</v>
      </c>
      <c r="J16" s="9">
        <f t="shared" si="0"/>
        <v>0</v>
      </c>
      <c r="L16" s="10">
        <v>0</v>
      </c>
      <c r="N16" s="9">
        <v>0</v>
      </c>
      <c r="P16" s="48">
        <v>0</v>
      </c>
      <c r="Q16" s="48"/>
      <c r="S16" s="9">
        <v>54216130</v>
      </c>
      <c r="U16" s="9">
        <f t="shared" si="1"/>
        <v>54216130</v>
      </c>
      <c r="W16" s="10">
        <f t="shared" si="2"/>
        <v>1.2604472853799931E-3</v>
      </c>
      <c r="AA16" t="s">
        <v>189</v>
      </c>
      <c r="AB16" s="27">
        <v>3204526388</v>
      </c>
    </row>
    <row r="17" spans="1:28" ht="21.75" customHeight="1">
      <c r="A17" s="47" t="s">
        <v>21</v>
      </c>
      <c r="B17" s="47"/>
      <c r="D17" s="9">
        <v>0</v>
      </c>
      <c r="F17" s="9">
        <v>-1913546250</v>
      </c>
      <c r="H17" s="9">
        <v>0</v>
      </c>
      <c r="J17" s="9">
        <f t="shared" si="0"/>
        <v>-1913546250</v>
      </c>
      <c r="L17" s="10">
        <v>-0.21</v>
      </c>
      <c r="N17" s="9">
        <v>3490353505</v>
      </c>
      <c r="P17" s="48">
        <v>8906688002</v>
      </c>
      <c r="Q17" s="48"/>
      <c r="S17" s="9">
        <v>6659982300</v>
      </c>
      <c r="U17" s="9">
        <f t="shared" si="1"/>
        <v>19057023807</v>
      </c>
      <c r="W17" s="10">
        <f t="shared" si="2"/>
        <v>0.44304847883747972</v>
      </c>
      <c r="AA17" t="s">
        <v>190</v>
      </c>
      <c r="AB17" s="27">
        <v>54216130</v>
      </c>
    </row>
    <row r="18" spans="1:28" ht="21.75" customHeight="1">
      <c r="A18" s="47" t="s">
        <v>191</v>
      </c>
      <c r="B18" s="47"/>
      <c r="D18" s="9">
        <v>0</v>
      </c>
      <c r="F18" s="9">
        <v>0</v>
      </c>
      <c r="H18" s="9">
        <v>0</v>
      </c>
      <c r="J18" s="9">
        <f t="shared" si="0"/>
        <v>0</v>
      </c>
      <c r="L18" s="10">
        <v>0</v>
      </c>
      <c r="N18" s="9">
        <v>1680000000</v>
      </c>
      <c r="P18" s="48">
        <v>0</v>
      </c>
      <c r="Q18" s="48"/>
      <c r="S18" s="9">
        <v>241753003</v>
      </c>
      <c r="U18" s="9">
        <f t="shared" si="1"/>
        <v>1921753003</v>
      </c>
      <c r="W18" s="10">
        <f t="shared" si="2"/>
        <v>4.4678001838238904E-2</v>
      </c>
      <c r="AA18" t="s">
        <v>21</v>
      </c>
      <c r="AB18" s="27">
        <v>6659982300</v>
      </c>
    </row>
    <row r="19" spans="1:28" ht="21.75" customHeight="1">
      <c r="A19" s="47" t="s">
        <v>192</v>
      </c>
      <c r="B19" s="47"/>
      <c r="D19" s="9">
        <v>0</v>
      </c>
      <c r="F19" s="9">
        <v>0</v>
      </c>
      <c r="H19" s="9">
        <v>0</v>
      </c>
      <c r="J19" s="9">
        <f t="shared" si="0"/>
        <v>0</v>
      </c>
      <c r="L19" s="10">
        <v>0</v>
      </c>
      <c r="N19" s="9">
        <v>0</v>
      </c>
      <c r="P19" s="48">
        <v>0</v>
      </c>
      <c r="Q19" s="48"/>
      <c r="S19" s="9">
        <v>407398054</v>
      </c>
      <c r="U19" s="9">
        <f t="shared" si="1"/>
        <v>407398054</v>
      </c>
      <c r="W19" s="10">
        <f t="shared" si="2"/>
        <v>9.4714206128949409E-3</v>
      </c>
      <c r="AA19" t="s">
        <v>50</v>
      </c>
      <c r="AB19" s="27">
        <v>9165532985</v>
      </c>
    </row>
    <row r="20" spans="1:28" ht="21.75" customHeight="1">
      <c r="A20" s="47" t="s">
        <v>193</v>
      </c>
      <c r="B20" s="47"/>
      <c r="D20" s="9">
        <v>0</v>
      </c>
      <c r="F20" s="9">
        <v>0</v>
      </c>
      <c r="H20" s="9">
        <v>0</v>
      </c>
      <c r="J20" s="9">
        <f t="shared" si="0"/>
        <v>0</v>
      </c>
      <c r="L20" s="10">
        <v>0</v>
      </c>
      <c r="N20" s="9">
        <v>0</v>
      </c>
      <c r="P20" s="48">
        <v>0</v>
      </c>
      <c r="Q20" s="48"/>
      <c r="S20" s="9">
        <v>-751903539</v>
      </c>
      <c r="U20" s="9">
        <f t="shared" si="1"/>
        <v>-751903539</v>
      </c>
      <c r="W20" s="10">
        <f t="shared" si="2"/>
        <v>-1.7480679174263446E-2</v>
      </c>
      <c r="AA20" t="s">
        <v>191</v>
      </c>
      <c r="AB20" s="27">
        <v>241753003</v>
      </c>
    </row>
    <row r="21" spans="1:28" ht="21.75" customHeight="1">
      <c r="A21" s="47" t="s">
        <v>20</v>
      </c>
      <c r="B21" s="47"/>
      <c r="D21" s="9">
        <v>1626857143</v>
      </c>
      <c r="F21" s="9">
        <v>-2922507000</v>
      </c>
      <c r="H21" s="9">
        <v>0</v>
      </c>
      <c r="J21" s="9">
        <f t="shared" si="0"/>
        <v>-1295649857</v>
      </c>
      <c r="L21" s="10">
        <v>-0.14000000000000001</v>
      </c>
      <c r="N21" s="9">
        <v>1626857143</v>
      </c>
      <c r="P21" s="48">
        <v>-3109183021</v>
      </c>
      <c r="Q21" s="48"/>
      <c r="S21" s="9">
        <v>0</v>
      </c>
      <c r="U21" s="9">
        <f t="shared" si="1"/>
        <v>-1482325878</v>
      </c>
      <c r="W21" s="10">
        <f t="shared" si="2"/>
        <v>-3.4461951249076882E-2</v>
      </c>
      <c r="AA21" t="s">
        <v>56</v>
      </c>
      <c r="AB21" s="27">
        <v>-5886180486</v>
      </c>
    </row>
    <row r="22" spans="1:28" ht="21.75" customHeight="1">
      <c r="A22" s="47" t="s">
        <v>23</v>
      </c>
      <c r="B22" s="47"/>
      <c r="D22" s="9">
        <v>0</v>
      </c>
      <c r="F22" s="9">
        <v>-123828498</v>
      </c>
      <c r="H22" s="9">
        <v>0</v>
      </c>
      <c r="J22" s="9">
        <f t="shared" si="0"/>
        <v>-123828498</v>
      </c>
      <c r="L22" s="10">
        <v>-0.01</v>
      </c>
      <c r="N22" s="9">
        <v>0</v>
      </c>
      <c r="P22" s="48">
        <v>-188727987</v>
      </c>
      <c r="Q22" s="48"/>
      <c r="S22" s="9">
        <v>0</v>
      </c>
      <c r="U22" s="9">
        <f t="shared" si="1"/>
        <v>-188727987</v>
      </c>
      <c r="W22" s="10">
        <f t="shared" si="2"/>
        <v>-4.3876550924859554E-3</v>
      </c>
      <c r="AA22" t="s">
        <v>192</v>
      </c>
      <c r="AB22" s="27">
        <v>407398054</v>
      </c>
    </row>
    <row r="23" spans="1:28" ht="21.75" customHeight="1">
      <c r="A23" s="50" t="s">
        <v>22</v>
      </c>
      <c r="B23" s="50"/>
      <c r="D23" s="13">
        <v>0</v>
      </c>
      <c r="F23" s="13">
        <v>-169671647</v>
      </c>
      <c r="H23" s="13">
        <v>0</v>
      </c>
      <c r="J23" s="13">
        <f t="shared" si="0"/>
        <v>-169671647</v>
      </c>
      <c r="L23" s="14">
        <v>-0.02</v>
      </c>
      <c r="N23" s="13">
        <v>0</v>
      </c>
      <c r="P23" s="48">
        <v>74168750</v>
      </c>
      <c r="Q23" s="51"/>
      <c r="S23" s="13">
        <v>0</v>
      </c>
      <c r="U23" s="13">
        <f t="shared" si="1"/>
        <v>74168750</v>
      </c>
      <c r="W23" s="14">
        <f t="shared" si="2"/>
        <v>1.724317091565321E-3</v>
      </c>
      <c r="AA23" t="s">
        <v>197</v>
      </c>
      <c r="AB23" s="27">
        <v>926644310</v>
      </c>
    </row>
    <row r="24" spans="1:28" ht="21.75" customHeight="1">
      <c r="A24" s="49" t="s">
        <v>27</v>
      </c>
      <c r="B24" s="49"/>
      <c r="D24" s="16">
        <f>SUM(D9:D23)</f>
        <v>5914921046</v>
      </c>
      <c r="F24" s="16">
        <f>SUM(F9:F23)</f>
        <v>-17809688429</v>
      </c>
      <c r="H24" s="16">
        <f>SUM(H9:H23)</f>
        <v>-10892731992</v>
      </c>
      <c r="J24" s="16">
        <f>SUM(J9:J23)</f>
        <v>-22787499375</v>
      </c>
      <c r="L24" s="17">
        <v>-2.46</v>
      </c>
      <c r="N24" s="16">
        <f>SUM(N9:N23)</f>
        <v>14655274551</v>
      </c>
      <c r="Q24" s="16">
        <f>SUM(P9:Q23)</f>
        <v>-8742622059</v>
      </c>
      <c r="S24" s="16">
        <f>SUM(S9:S23)</f>
        <v>10677753403</v>
      </c>
      <c r="U24" s="16">
        <f>SUM(U9:U23)</f>
        <v>16590405895</v>
      </c>
      <c r="W24" s="17">
        <f>SUM(W9:W23)</f>
        <v>0.38570314911272696</v>
      </c>
      <c r="AA24" t="s">
        <v>198</v>
      </c>
      <c r="AB24" s="27">
        <v>1322857987</v>
      </c>
    </row>
    <row r="25" spans="1:28">
      <c r="AA25" t="s">
        <v>193</v>
      </c>
      <c r="AB25" s="27">
        <v>-751903539</v>
      </c>
    </row>
    <row r="26" spans="1:28">
      <c r="D26" s="24">
        <f>'درآمد سود سهام'!M15</f>
        <v>5914921046</v>
      </c>
      <c r="F26" s="24">
        <f>SUM('درآمد ناشی از تغییر قیمت اوراق'!I8:I13,'درآمد ناشی از تغییر قیمت اوراق'!I16)</f>
        <v>-17809688429</v>
      </c>
      <c r="H26" s="24">
        <f>SUM('درآمد ناشی از فروش'!I8:I9)</f>
        <v>-10892731992</v>
      </c>
      <c r="N26" s="24">
        <f>'درآمد سود سهام'!S15</f>
        <v>14655274551</v>
      </c>
      <c r="Q26" s="24">
        <f>SUM('درآمد ناشی از تغییر قیمت اوراق'!Q8:Q13,'درآمد ناشی از تغییر قیمت اوراق'!Q16)</f>
        <v>-8742622059</v>
      </c>
      <c r="S26" s="24">
        <f>SUM('درآمد ناشی از فروش'!Q8:Q9,'درآمد ناشی از فروش'!Q12:Q17,'درآمد ناشی از فروش'!Q18,'درآمد ناشی از فروش'!Q20,'درآمد ناشی از فروش'!Q22,'درآمد ناشی از فروش'!Q25)</f>
        <v>10677753403</v>
      </c>
      <c r="AA26" t="s">
        <v>52</v>
      </c>
      <c r="AB26" s="27">
        <v>9180502767</v>
      </c>
    </row>
    <row r="27" spans="1:28">
      <c r="D27" s="24">
        <f>D26-D24</f>
        <v>0</v>
      </c>
      <c r="F27" s="24">
        <f>F26-F24</f>
        <v>0</v>
      </c>
      <c r="H27" s="24">
        <f>H26-H24</f>
        <v>0</v>
      </c>
      <c r="N27" s="24">
        <f>N26-N24</f>
        <v>0</v>
      </c>
      <c r="Q27" s="24">
        <f>Q26-Q24</f>
        <v>0</v>
      </c>
      <c r="S27" s="24">
        <f>S26-S24</f>
        <v>0</v>
      </c>
      <c r="AA27" t="s">
        <v>199</v>
      </c>
      <c r="AB27" s="27">
        <v>758520916</v>
      </c>
    </row>
    <row r="28" spans="1:28">
      <c r="AA28" t="s">
        <v>54</v>
      </c>
      <c r="AB28" s="27">
        <v>57751140811</v>
      </c>
    </row>
    <row r="29" spans="1:28">
      <c r="AA29" t="s">
        <v>57</v>
      </c>
      <c r="AB29" s="27">
        <v>728657425</v>
      </c>
    </row>
    <row r="30" spans="1:28">
      <c r="AA30" t="s">
        <v>55</v>
      </c>
      <c r="AB30" s="27">
        <v>232977653</v>
      </c>
    </row>
    <row r="31" spans="1:28">
      <c r="W31" s="27">
        <v>4301340534337</v>
      </c>
      <c r="AA31" t="s">
        <v>200</v>
      </c>
      <c r="AB31" s="27">
        <v>3973373748</v>
      </c>
    </row>
    <row r="32" spans="1:28">
      <c r="AA32" t="s">
        <v>51</v>
      </c>
      <c r="AB32" s="27">
        <v>22761227533</v>
      </c>
    </row>
    <row r="33" spans="27:28">
      <c r="AA33" t="s">
        <v>201</v>
      </c>
      <c r="AB33" s="27">
        <v>-731059324</v>
      </c>
    </row>
    <row r="34" spans="27:28">
      <c r="AA34" t="s">
        <v>202</v>
      </c>
      <c r="AB34" s="27">
        <v>103245864</v>
      </c>
    </row>
    <row r="35" spans="27:28">
      <c r="AA35" t="s">
        <v>79</v>
      </c>
      <c r="AB35" s="27">
        <v>40587182460</v>
      </c>
    </row>
    <row r="36" spans="27:28">
      <c r="AA36" t="s">
        <v>85</v>
      </c>
      <c r="AB36" s="27">
        <v>20337623982</v>
      </c>
    </row>
    <row r="37" spans="27:28">
      <c r="AA37" t="s">
        <v>115</v>
      </c>
      <c r="AB37" s="27">
        <v>40576702848</v>
      </c>
    </row>
    <row r="38" spans="27:28">
      <c r="AA38" t="s">
        <v>210</v>
      </c>
      <c r="AB38" s="27">
        <v>206885371</v>
      </c>
    </row>
    <row r="39" spans="27:28">
      <c r="AA39" t="s">
        <v>211</v>
      </c>
      <c r="AB39" s="27">
        <v>37163078659</v>
      </c>
    </row>
    <row r="40" spans="27:28">
      <c r="AA40" t="s">
        <v>212</v>
      </c>
      <c r="AB40" s="27">
        <v>348230786</v>
      </c>
    </row>
    <row r="41" spans="27:28">
      <c r="AA41" t="s">
        <v>213</v>
      </c>
      <c r="AB41" s="27">
        <v>396240997</v>
      </c>
    </row>
    <row r="42" spans="27:28">
      <c r="AA42" t="s">
        <v>214</v>
      </c>
      <c r="AB42" s="27">
        <v>6025162500</v>
      </c>
    </row>
  </sheetData>
  <mergeCells count="41">
    <mergeCell ref="A22:B22"/>
    <mergeCell ref="P22:Q22"/>
    <mergeCell ref="A23:B23"/>
    <mergeCell ref="P23:Q23"/>
    <mergeCell ref="A24:B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 بانکی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(3)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بانکی'!Print_Area</vt:lpstr>
      <vt:lpstr>'سود اوراق بهادار'!Print_Area</vt:lpstr>
      <vt:lpstr>'سود سپرده بانکی (3)'!Print_Area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cp:lastPrinted>2025-08-30T14:23:58Z</cp:lastPrinted>
  <dcterms:created xsi:type="dcterms:W3CDTF">2025-08-30T04:48:24Z</dcterms:created>
  <dcterms:modified xsi:type="dcterms:W3CDTF">2025-08-31T04:13:23Z</dcterms:modified>
</cp:coreProperties>
</file>