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شهریور\"/>
    </mc:Choice>
  </mc:AlternateContent>
  <xr:revisionPtr revIDLastSave="0" documentId="13_ncr:1_{2D0DF111-EF2E-48DE-8C0E-8B31B6A369BC}" xr6:coauthVersionLast="47" xr6:coauthVersionMax="47" xr10:uidLastSave="{00000000-0000-0000-0000-000000000000}"/>
  <bookViews>
    <workbookView xWindow="-120" yWindow="-120" windowWidth="29040" windowHeight="15720" firstSheet="8" activeTab="10" xr2:uid="{00000000-000D-0000-FFFF-FFFF00000000}"/>
  </bookViews>
  <sheets>
    <sheet name="Sheet3" sheetId="24" r:id="rId1"/>
    <sheet name="Sheet4" sheetId="25" r:id="rId2"/>
    <sheet name="سپرده (3)" sheetId="23" r:id="rId3"/>
    <sheet name="سپرده (2)" sheetId="22" r:id="rId4"/>
    <sheet name="صورت وضعیت" sheetId="1" r:id="rId5"/>
    <sheet name="سهام" sheetId="2" r:id="rId6"/>
    <sheet name="واحدهای صندوق" sheetId="4" r:id="rId7"/>
    <sheet name="اوراق" sheetId="5" r:id="rId8"/>
    <sheet name="تعدیل قیمت" sheetId="6" r:id="rId9"/>
    <sheet name="سپرده" sheetId="7" r:id="rId10"/>
    <sheet name="درآمد" sheetId="8" r:id="rId11"/>
    <sheet name="درآمد سرمایه گذاری در سهام" sheetId="9" r:id="rId12"/>
    <sheet name="درآمد سرمایه گذاری در صندوق" sheetId="10" r:id="rId13"/>
    <sheet name="درآمد سرمایه گذاری در اوراق به" sheetId="11" r:id="rId14"/>
    <sheet name="درآمد سپرده بانکی" sheetId="28" r:id="rId15"/>
    <sheet name="سایر درآمدها" sheetId="14" r:id="rId16"/>
    <sheet name="درآمد سود سهام" sheetId="15" r:id="rId17"/>
    <sheet name="سود اوراق بهادار" sheetId="17" r:id="rId18"/>
    <sheet name="سود سپرده بانکی" sheetId="18" r:id="rId19"/>
    <sheet name="درآمد ناشی از فروش" sheetId="19" r:id="rId20"/>
    <sheet name="درآمد ناشی از تغییر قیمت اوراق" sheetId="21" r:id="rId21"/>
  </sheets>
  <definedNames>
    <definedName name="_xlnm._FilterDatabase" localSheetId="9" hidden="1">سپرده!$A$8:$M$33</definedName>
    <definedName name="_xlnm.Print_Area" localSheetId="7">اوراق!$A$1:$AM$31</definedName>
    <definedName name="_xlnm.Print_Area" localSheetId="8">'تعدیل قیمت'!$A$1:$N$13</definedName>
    <definedName name="_xlnm.Print_Area" localSheetId="10">درآمد!$A$1:$K$13</definedName>
    <definedName name="_xlnm.Print_Area" localSheetId="14">'درآمد سپرده بانکی'!$A$1:$K$28</definedName>
    <definedName name="_xlnm.Print_Area" localSheetId="13">'درآمد سرمایه گذاری در اوراق به'!$A$1:$S$38</definedName>
    <definedName name="_xlnm.Print_Area" localSheetId="11">'درآمد سرمایه گذاری در سهام'!$A$1:$X$24</definedName>
    <definedName name="_xlnm.Print_Area" localSheetId="12">'درآمد سرمایه گذاری در صندوق'!$A$1:$X$35</definedName>
    <definedName name="_xlnm.Print_Area" localSheetId="16">'درآمد سود سهام'!$A$1:$T$15</definedName>
    <definedName name="_xlnm.Print_Area" localSheetId="20">'درآمد ناشی از تغییر قیمت اوراق'!$A$1:$S$54</definedName>
    <definedName name="_xlnm.Print_Area" localSheetId="19">'درآمد ناشی از فروش'!$A$1:$S$50</definedName>
    <definedName name="_xlnm.Print_Area" localSheetId="15">'سایر درآمدها'!$A$1:$G$11</definedName>
    <definedName name="_xlnm.Print_Area" localSheetId="9">سپرده!$A$1:$M$29</definedName>
    <definedName name="_xlnm.Print_Area" localSheetId="3">'سپرده (2)'!$A$1:$M$29</definedName>
    <definedName name="_xlnm.Print_Area" localSheetId="2">'سپرده (3)'!$A$1:$G$67</definedName>
    <definedName name="_xlnm.Print_Area" localSheetId="17">'سود اوراق بهادار'!$A$1:$U$30</definedName>
    <definedName name="_xlnm.Print_Area" localSheetId="18">'سود سپرده بانکی'!$A$1:$N$28</definedName>
    <definedName name="_xlnm.Print_Area" localSheetId="5">سهام!$A$1:$AC$16</definedName>
    <definedName name="_xlnm.Print_Area" localSheetId="4">'صورت وضعیت'!$A$1:$C$6</definedName>
    <definedName name="_xlnm.Print_Area" localSheetId="6">'واحدهای صندوق'!$A$1:$Z$29</definedName>
  </definedNames>
  <calcPr calcId="191029"/>
  <pivotCaches>
    <pivotCache cacheId="0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H10" i="8"/>
  <c r="H11" i="8"/>
  <c r="H12" i="8"/>
  <c r="H8" i="8"/>
  <c r="J9" i="8"/>
  <c r="J10" i="8"/>
  <c r="J11" i="8"/>
  <c r="J12" i="8"/>
  <c r="J8" i="8"/>
  <c r="F13" i="8"/>
  <c r="F12" i="8"/>
  <c r="M12" i="8" s="1"/>
  <c r="F11" i="8"/>
  <c r="M11" i="8" s="1"/>
  <c r="F10" i="8"/>
  <c r="F9" i="8"/>
  <c r="F8" i="8"/>
  <c r="U9" i="9"/>
  <c r="S27" i="9"/>
  <c r="S26" i="9"/>
  <c r="S24" i="9"/>
  <c r="S37" i="9" s="1"/>
  <c r="Q26" i="9"/>
  <c r="J24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9" i="9"/>
  <c r="F27" i="9"/>
  <c r="F26" i="9"/>
  <c r="H27" i="9"/>
  <c r="H26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Q24" i="9"/>
  <c r="Q27" i="9" s="1"/>
  <c r="N24" i="9"/>
  <c r="H24" i="9"/>
  <c r="F24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9" i="9"/>
  <c r="Q35" i="10"/>
  <c r="S35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9" i="10"/>
  <c r="S38" i="10"/>
  <c r="S37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9" i="10"/>
  <c r="Q38" i="10"/>
  <c r="P10" i="10"/>
  <c r="P12" i="10"/>
  <c r="P13" i="10"/>
  <c r="P14" i="10"/>
  <c r="P15" i="10"/>
  <c r="P16" i="10"/>
  <c r="P17" i="10"/>
  <c r="P18" i="10"/>
  <c r="P20" i="10"/>
  <c r="P26" i="10"/>
  <c r="P27" i="10"/>
  <c r="P28" i="10"/>
  <c r="P29" i="10"/>
  <c r="P30" i="10"/>
  <c r="P31" i="10"/>
  <c r="P32" i="10"/>
  <c r="P33" i="10"/>
  <c r="P34" i="10"/>
  <c r="P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9" i="10"/>
  <c r="Q37" i="10"/>
  <c r="J35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9" i="10"/>
  <c r="H35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9" i="10"/>
  <c r="H38" i="10"/>
  <c r="H37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9" i="10"/>
  <c r="F35" i="10"/>
  <c r="F38" i="10" s="1"/>
  <c r="F37" i="10"/>
  <c r="P38" i="11"/>
  <c r="P41" i="11" s="1"/>
  <c r="N41" i="11"/>
  <c r="N40" i="11"/>
  <c r="P40" i="11"/>
  <c r="AA30" i="11"/>
  <c r="N38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9" i="11"/>
  <c r="H40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9" i="11"/>
  <c r="F38" i="11"/>
  <c r="F41" i="11" s="1"/>
  <c r="F40" i="11"/>
  <c r="D41" i="11"/>
  <c r="D40" i="11"/>
  <c r="R38" i="11"/>
  <c r="L38" i="11"/>
  <c r="J38" i="11"/>
  <c r="H38" i="11"/>
  <c r="H41" i="11" s="1"/>
  <c r="D38" i="11"/>
  <c r="V20" i="19"/>
  <c r="V15" i="19"/>
  <c r="U41" i="19"/>
  <c r="AQ8" i="21"/>
  <c r="AQ9" i="21"/>
  <c r="AQ10" i="21"/>
  <c r="AQ11" i="21"/>
  <c r="AQ12" i="21"/>
  <c r="AQ13" i="21"/>
  <c r="AQ14" i="21"/>
  <c r="AQ15" i="21"/>
  <c r="AQ16" i="21"/>
  <c r="AQ17" i="21"/>
  <c r="AQ18" i="21"/>
  <c r="AQ19" i="21"/>
  <c r="AQ20" i="21"/>
  <c r="AQ21" i="21"/>
  <c r="AQ22" i="2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36" i="21"/>
  <c r="AQ37" i="21"/>
  <c r="AQ38" i="21"/>
  <c r="AQ39" i="21"/>
  <c r="AQ40" i="21"/>
  <c r="AQ41" i="21"/>
  <c r="AQ42" i="21"/>
  <c r="AQ43" i="21"/>
  <c r="AQ44" i="21"/>
  <c r="AQ45" i="21"/>
  <c r="AQ46" i="21"/>
  <c r="AQ47" i="21"/>
  <c r="AQ48" i="21"/>
  <c r="AQ49" i="21"/>
  <c r="AQ50" i="21"/>
  <c r="AQ51" i="21"/>
  <c r="Q54" i="21"/>
  <c r="I54" i="21"/>
  <c r="AS43" i="21"/>
  <c r="AS44" i="21"/>
  <c r="AS45" i="21"/>
  <c r="AS46" i="21"/>
  <c r="AS47" i="21"/>
  <c r="AS42" i="21"/>
  <c r="AS36" i="21"/>
  <c r="AS37" i="21"/>
  <c r="AS38" i="21"/>
  <c r="AS39" i="21"/>
  <c r="AS40" i="21"/>
  <c r="AS41" i="21"/>
  <c r="AH12" i="21"/>
  <c r="AH16" i="21"/>
  <c r="AH31" i="21"/>
  <c r="AH49" i="21"/>
  <c r="AH53" i="21"/>
  <c r="I22" i="21"/>
  <c r="AH23" i="21" s="1"/>
  <c r="I21" i="21"/>
  <c r="AH22" i="21" s="1"/>
  <c r="I20" i="21"/>
  <c r="AH21" i="21" s="1"/>
  <c r="I19" i="21"/>
  <c r="I18" i="21"/>
  <c r="I35" i="21"/>
  <c r="AS35" i="21" s="1"/>
  <c r="I51" i="21"/>
  <c r="AH46" i="21" s="1"/>
  <c r="I50" i="21"/>
  <c r="AH51" i="21" s="1"/>
  <c r="I49" i="21"/>
  <c r="I48" i="21"/>
  <c r="AH48" i="21" s="1"/>
  <c r="I28" i="21"/>
  <c r="I27" i="21"/>
  <c r="AH27" i="21" s="1"/>
  <c r="I30" i="21"/>
  <c r="AS30" i="21" s="1"/>
  <c r="I39" i="21"/>
  <c r="AH45" i="21" s="1"/>
  <c r="I38" i="21"/>
  <c r="AH44" i="21" s="1"/>
  <c r="I41" i="21"/>
  <c r="AH43" i="21" s="1"/>
  <c r="I40" i="21"/>
  <c r="I36" i="21"/>
  <c r="I33" i="21"/>
  <c r="AS33" i="21" s="1"/>
  <c r="I34" i="21"/>
  <c r="AS34" i="21" s="1"/>
  <c r="I32" i="21"/>
  <c r="AS32" i="21" s="1"/>
  <c r="I29" i="21"/>
  <c r="AS29" i="21" s="1"/>
  <c r="I31" i="21"/>
  <c r="AJ38" i="21" s="1"/>
  <c r="I26" i="21"/>
  <c r="I25" i="21"/>
  <c r="AH38" i="21" s="1"/>
  <c r="I24" i="21"/>
  <c r="I17" i="21"/>
  <c r="AH17" i="21" s="1"/>
  <c r="I15" i="21"/>
  <c r="I14" i="21"/>
  <c r="AH14" i="21" s="1"/>
  <c r="I13" i="21"/>
  <c r="AH41" i="21" s="1"/>
  <c r="I11" i="21"/>
  <c r="I10" i="21"/>
  <c r="I9" i="21"/>
  <c r="I8" i="21"/>
  <c r="AH50" i="21" s="1"/>
  <c r="I23" i="21"/>
  <c r="T21" i="19"/>
  <c r="U34" i="19"/>
  <c r="Q49" i="21"/>
  <c r="Q51" i="21"/>
  <c r="Q32" i="21"/>
  <c r="Q50" i="21"/>
  <c r="Q30" i="21"/>
  <c r="Q35" i="21"/>
  <c r="Q29" i="21"/>
  <c r="Q31" i="21"/>
  <c r="Q34" i="21"/>
  <c r="Q33" i="21"/>
  <c r="Q40" i="21"/>
  <c r="Q36" i="21"/>
  <c r="Q41" i="21"/>
  <c r="Q38" i="21"/>
  <c r="Q39" i="21"/>
  <c r="Q28" i="21"/>
  <c r="U38" i="21" s="1"/>
  <c r="Q20" i="21"/>
  <c r="Q19" i="21"/>
  <c r="Q18" i="21"/>
  <c r="Q25" i="21"/>
  <c r="Q21" i="21"/>
  <c r="Q26" i="21"/>
  <c r="Q24" i="21"/>
  <c r="Q27" i="21"/>
  <c r="Q22" i="21"/>
  <c r="Q23" i="21"/>
  <c r="Q15" i="21"/>
  <c r="Q17" i="21"/>
  <c r="Q8" i="21"/>
  <c r="Q14" i="21"/>
  <c r="Q13" i="21"/>
  <c r="Q11" i="21"/>
  <c r="Q10" i="21"/>
  <c r="Q9" i="21"/>
  <c r="Q48" i="21"/>
  <c r="Q56" i="19"/>
  <c r="I45" i="19"/>
  <c r="K50" i="19"/>
  <c r="M50" i="19"/>
  <c r="O50" i="19"/>
  <c r="Q27" i="19"/>
  <c r="Q34" i="19"/>
  <c r="Q23" i="19"/>
  <c r="Q36" i="19"/>
  <c r="Q24" i="19"/>
  <c r="Q39" i="19"/>
  <c r="Q33" i="19"/>
  <c r="Q42" i="19"/>
  <c r="Q35" i="19"/>
  <c r="Q21" i="19"/>
  <c r="Q30" i="19"/>
  <c r="Q37" i="19"/>
  <c r="Q19" i="19"/>
  <c r="Q43" i="19"/>
  <c r="Q11" i="19"/>
  <c r="Q15" i="19"/>
  <c r="Q14" i="19"/>
  <c r="Q49" i="19"/>
  <c r="Q31" i="19"/>
  <c r="Q46" i="19"/>
  <c r="Q29" i="19"/>
  <c r="Q32" i="19"/>
  <c r="Q26" i="19"/>
  <c r="Q41" i="19"/>
  <c r="Q40" i="19"/>
  <c r="Q38" i="19"/>
  <c r="Q28" i="19"/>
  <c r="Q47" i="19"/>
  <c r="Q22" i="19"/>
  <c r="Q48" i="19"/>
  <c r="Q25" i="19"/>
  <c r="Q20" i="19"/>
  <c r="Q44" i="19"/>
  <c r="Q8" i="19"/>
  <c r="Q16" i="19"/>
  <c r="Q9" i="19"/>
  <c r="Q17" i="19"/>
  <c r="Q10" i="19"/>
  <c r="Q18" i="19"/>
  <c r="Q12" i="19"/>
  <c r="Q13" i="19"/>
  <c r="Q45" i="19"/>
  <c r="I27" i="19"/>
  <c r="I34" i="19"/>
  <c r="I23" i="19"/>
  <c r="I36" i="19"/>
  <c r="I24" i="19"/>
  <c r="I39" i="19"/>
  <c r="I33" i="19"/>
  <c r="I42" i="19"/>
  <c r="I35" i="19"/>
  <c r="I21" i="19"/>
  <c r="I30" i="19"/>
  <c r="I37" i="19"/>
  <c r="I19" i="19"/>
  <c r="I43" i="19"/>
  <c r="I11" i="19"/>
  <c r="I15" i="19"/>
  <c r="I14" i="19"/>
  <c r="I49" i="19"/>
  <c r="I31" i="19"/>
  <c r="I46" i="19"/>
  <c r="I29" i="19"/>
  <c r="I32" i="19"/>
  <c r="I26" i="19"/>
  <c r="I41" i="19"/>
  <c r="I40" i="19"/>
  <c r="I38" i="19"/>
  <c r="I28" i="19"/>
  <c r="I47" i="19"/>
  <c r="I22" i="19"/>
  <c r="I48" i="19"/>
  <c r="I25" i="19"/>
  <c r="I20" i="19"/>
  <c r="I44" i="19"/>
  <c r="I8" i="19"/>
  <c r="I16" i="19"/>
  <c r="I9" i="19"/>
  <c r="I17" i="19"/>
  <c r="I10" i="19"/>
  <c r="I18" i="19"/>
  <c r="I13" i="19"/>
  <c r="R50" i="19"/>
  <c r="G50" i="19"/>
  <c r="E50" i="19"/>
  <c r="C50" i="19"/>
  <c r="D37" i="18"/>
  <c r="E37" i="18"/>
  <c r="F37" i="18"/>
  <c r="G37" i="18"/>
  <c r="H37" i="18"/>
  <c r="I37" i="18"/>
  <c r="J37" i="18"/>
  <c r="K37" i="18"/>
  <c r="L37" i="18"/>
  <c r="M37" i="18"/>
  <c r="C37" i="18"/>
  <c r="M28" i="18"/>
  <c r="K28" i="18"/>
  <c r="I28" i="18"/>
  <c r="G28" i="18"/>
  <c r="E28" i="18"/>
  <c r="C28" i="18"/>
  <c r="H39" i="28"/>
  <c r="D39" i="28"/>
  <c r="H28" i="28"/>
  <c r="H33" i="28" s="1"/>
  <c r="D28" i="28"/>
  <c r="J32" i="7"/>
  <c r="AA25" i="9"/>
  <c r="Z25" i="9"/>
  <c r="S35" i="9"/>
  <c r="S33" i="9"/>
  <c r="N34" i="9"/>
  <c r="N33" i="9"/>
  <c r="M31" i="18"/>
  <c r="P37" i="17"/>
  <c r="P35" i="17"/>
  <c r="J35" i="17"/>
  <c r="S17" i="15"/>
  <c r="A5" i="7"/>
  <c r="J29" i="7"/>
  <c r="H29" i="7"/>
  <c r="F29" i="7"/>
  <c r="D29" i="7"/>
  <c r="Q11" i="7"/>
  <c r="L20" i="7" s="1"/>
  <c r="L10" i="7"/>
  <c r="O29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J13" i="8" l="1"/>
  <c r="U24" i="9"/>
  <c r="AB28" i="10"/>
  <c r="AH34" i="21"/>
  <c r="AH30" i="21"/>
  <c r="AS31" i="21"/>
  <c r="AH35" i="21"/>
  <c r="AJ36" i="21"/>
  <c r="AH36" i="21"/>
  <c r="U37" i="21"/>
  <c r="AH33" i="21"/>
  <c r="AH19" i="21"/>
  <c r="AH24" i="21"/>
  <c r="AH42" i="21"/>
  <c r="AI15" i="21"/>
  <c r="AH13" i="21"/>
  <c r="AH11" i="21"/>
  <c r="AH37" i="21"/>
  <c r="AH52" i="21"/>
  <c r="AH28" i="21"/>
  <c r="AH29" i="21"/>
  <c r="AH40" i="21"/>
  <c r="AH47" i="21"/>
  <c r="AH20" i="21"/>
  <c r="AH25" i="21"/>
  <c r="AH18" i="21"/>
  <c r="AH39" i="21"/>
  <c r="AH15" i="21"/>
  <c r="I58" i="21"/>
  <c r="AH32" i="21"/>
  <c r="AJ37" i="21"/>
  <c r="AH10" i="21"/>
  <c r="AH9" i="21"/>
  <c r="U36" i="21"/>
  <c r="AH26" i="21"/>
  <c r="U39" i="21"/>
  <c r="AH8" i="21"/>
  <c r="AJ35" i="21"/>
  <c r="AD11" i="21"/>
  <c r="AD30" i="21"/>
  <c r="AD16" i="21"/>
  <c r="AD14" i="21"/>
  <c r="AD13" i="21"/>
  <c r="AD12" i="21"/>
  <c r="AD32" i="21"/>
  <c r="AD25" i="21"/>
  <c r="AD10" i="21"/>
  <c r="AD9" i="21"/>
  <c r="AD45" i="21"/>
  <c r="AD37" i="21"/>
  <c r="AD36" i="21"/>
  <c r="AD29" i="21"/>
  <c r="AD35" i="21"/>
  <c r="AD24" i="21"/>
  <c r="AD44" i="21"/>
  <c r="AD17" i="21"/>
  <c r="AD43" i="21"/>
  <c r="AD42" i="21"/>
  <c r="AD15" i="21"/>
  <c r="AD41" i="21"/>
  <c r="Q59" i="21"/>
  <c r="AD40" i="21"/>
  <c r="AD7" i="21"/>
  <c r="AD39" i="21"/>
  <c r="AD31" i="21"/>
  <c r="AD38" i="21"/>
  <c r="AD26" i="21"/>
  <c r="AD8" i="21"/>
  <c r="AD34" i="21"/>
  <c r="AD33" i="21"/>
  <c r="Q50" i="19"/>
  <c r="Q58" i="19" s="1"/>
  <c r="I50" i="19"/>
  <c r="I57" i="19" s="1"/>
  <c r="L11" i="7"/>
  <c r="L21" i="7"/>
  <c r="L22" i="7"/>
  <c r="O29" i="7"/>
  <c r="L27" i="7"/>
  <c r="L23" i="7"/>
  <c r="L12" i="7"/>
  <c r="L24" i="7"/>
  <c r="L13" i="7"/>
  <c r="L25" i="7"/>
  <c r="L14" i="7"/>
  <c r="L26" i="7"/>
  <c r="L15" i="7"/>
  <c r="L16" i="7"/>
  <c r="L28" i="7"/>
  <c r="L17" i="7"/>
  <c r="L18" i="7"/>
  <c r="L19" i="7"/>
  <c r="L9" i="7"/>
  <c r="Q11" i="22"/>
  <c r="J29" i="22"/>
  <c r="H29" i="22"/>
  <c r="F29" i="22"/>
  <c r="D29" i="22"/>
  <c r="AJ39" i="5"/>
  <c r="AJ38" i="5"/>
  <c r="T38" i="5"/>
  <c r="T37" i="5"/>
  <c r="G29" i="4"/>
  <c r="G33" i="4"/>
  <c r="W29" i="4"/>
  <c r="W33" i="4"/>
  <c r="Z16" i="2"/>
  <c r="Z23" i="2" s="1"/>
  <c r="Z22" i="2"/>
  <c r="J16" i="2"/>
  <c r="H24" i="2"/>
  <c r="H23" i="2"/>
  <c r="H13" i="8" l="1"/>
  <c r="I59" i="21"/>
  <c r="I58" i="19"/>
  <c r="Q60" i="21"/>
  <c r="Q59" i="19"/>
  <c r="G34" i="4"/>
  <c r="W34" i="4"/>
  <c r="L29" i="7"/>
</calcChain>
</file>

<file path=xl/sharedStrings.xml><?xml version="1.0" encoding="utf-8"?>
<sst xmlns="http://schemas.openxmlformats.org/spreadsheetml/2006/main" count="1153" uniqueCount="412">
  <si>
    <t>صندوق سرمایه‌گذاری قابل معامله سپهر سودمند سینا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</si>
  <si>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</si>
  <si>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</si>
  <si>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</si>
  <si>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</si>
  <si>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</si>
  <si>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</si>
  <si>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</si>
  <si>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</si>
  <si>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</si>
  <si>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</si>
  <si>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</si>
  <si>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</si>
  <si>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</si>
  <si>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</si>
  <si>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</si>
  <si>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</si>
  <si>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</si>
  <si>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</si>
  <si>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</si>
  <si>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پالایش نفت بندرعباس</t>
  </si>
  <si>
    <t>پاکدیس</t>
  </si>
  <si>
    <t>ح . س. توسعه گوهران امید</t>
  </si>
  <si>
    <t>سرمایه گذاری توسعه گوهران امید</t>
  </si>
  <si>
    <t>سرمایه‌گذاری‌صندوق‌بازنشستگی‌</t>
  </si>
  <si>
    <t>ملی‌ صنایع‌ مس‌ ایران‌</t>
  </si>
  <si>
    <t>جمع</t>
  </si>
  <si>
    <t>نام سهام</t>
  </si>
  <si>
    <t>نرخ سود موثر</t>
  </si>
  <si>
    <t>-2-1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</si>
  <si>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</si>
  <si>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</si>
  <si>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</si>
  <si>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</si>
  <si>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</si>
  <si>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</si>
  <si>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صندوق اهرمی موج-واحدهای عادی</t>
  </si>
  <si>
    <t>صندوق پالایشی یکم-سهام</t>
  </si>
  <si>
    <t>صندوق س اهرمی نارنج - واحدهای عادی صندوق</t>
  </si>
  <si>
    <t>صندوق س ثروت پویا-بخشی</t>
  </si>
  <si>
    <t>صندوق س سهامی بیدار-واحدهای عادی</t>
  </si>
  <si>
    <t>صندوق س. اهرمی کاریزما-واحد عادی</t>
  </si>
  <si>
    <t>صندوق س. بخشی کیان-ب</t>
  </si>
  <si>
    <t>صندوق س. طلای سرخ نوویرا</t>
  </si>
  <si>
    <t>صندوق س.پشتوانه طلای رز</t>
  </si>
  <si>
    <t>صندوق سرمایه گذاری بخشی صنایع آبان</t>
  </si>
  <si>
    <t>صندوق سهامی حفظ ارزش دماوند</t>
  </si>
  <si>
    <t>صندوق صبا</t>
  </si>
  <si>
    <t>صندوق طلای عیار مفید</t>
  </si>
  <si>
    <t>صندوق مشترک سینا</t>
  </si>
  <si>
    <t>طلوع بامداد مهرگان</t>
  </si>
  <si>
    <t>صندوق راهبرصنایع مهرگان1-بخشی</t>
  </si>
  <si>
    <t>صندوق س صنایع سینا1-بخشی</t>
  </si>
  <si>
    <t>صندوق س صنایع اندیشه صبا2-بخشی</t>
  </si>
  <si>
    <t>صندوق س.پشتوانه طلا زرگرکارآمد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</si>
  <si>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</si>
  <si>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</si>
  <si>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</si>
  <si>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</si>
  <si>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</si>
  <si>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</si>
  <si>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</si>
  <si>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</si>
  <si>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</si>
  <si>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</si>
  <si>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</si>
  <si>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</si>
  <si>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</si>
  <si>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</si>
  <si>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</si>
  <si>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</si>
  <si>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</si>
  <si>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</si>
  <si>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</si>
  <si>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</si>
  <si>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</si>
  <si>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</si>
  <si>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</si>
  <si>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</si>
  <si>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</si>
  <si>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</si>
  <si>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</si>
  <si>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</si>
  <si>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</si>
  <si>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</si>
  <si>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1404/12/25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</si>
  <si>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</si>
  <si>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</si>
  <si>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</si>
  <si>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</si>
  <si>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</si>
  <si>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</si>
  <si>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</si>
  <si>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</si>
  <si>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</si>
  <si>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</si>
  <si>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</si>
  <si>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</si>
  <si>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</si>
  <si>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</si>
  <si>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</si>
  <si>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دولت127-ش.خ040623</t>
  </si>
  <si>
    <t>1401/12/23</t>
  </si>
  <si>
    <t>1404/06/23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</si>
  <si>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</si>
  <si>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</si>
  <si>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</si>
  <si>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</si>
  <si>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</si>
  <si>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</si>
  <si>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</si>
  <si>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</si>
  <si>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</si>
  <si>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دولت203-ش.خ050807</t>
  </si>
  <si>
    <t>1403/12/07</t>
  </si>
  <si>
    <t>1405/08/07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</si>
  <si>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</si>
  <si>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</si>
  <si>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</si>
  <si>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</si>
  <si>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</si>
  <si>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1405/05/28</t>
  </si>
  <si>
    <t>مرابحه عام دولت221-ش.خ060830</t>
  </si>
  <si>
    <t>1404/04/31</t>
  </si>
  <si>
    <t>1406/08/30</t>
  </si>
  <si>
    <t>مرابحه عطرین نخ قم 070517</t>
  </si>
  <si>
    <t>1403/05/20</t>
  </si>
  <si>
    <t>1407/05/17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</si>
  <si>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</si>
  <si>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</si>
  <si>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</si>
  <si>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</si>
  <si>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</si>
  <si>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</si>
  <si>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</si>
  <si>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</si>
  <si>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</si>
  <si>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</si>
  <si>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</si>
  <si>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</si>
  <si>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</si>
  <si>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1.58%</t>
  </si>
  <si>
    <t>-10.00%</t>
  </si>
  <si>
    <t>-5.37%</t>
  </si>
  <si>
    <t>-5.50%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</si>
  <si>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</si>
  <si>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</si>
  <si>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</si>
  <si>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</si>
  <si>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</si>
  <si>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</si>
  <si>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</t>
  </si>
  <si>
    <t>سپرده کوتاه مدت بانک سینا بنیاد</t>
  </si>
  <si>
    <t>سپرده کوتاه مدت بانک سامان آرژانتین</t>
  </si>
  <si>
    <t>حساب جاری بانک سامان آرژانتین</t>
  </si>
  <si>
    <t>سپرده کوتاه مدت بانک پاسارگاد میدان هفت تیر</t>
  </si>
  <si>
    <t>سپرده کوتاه مدت بانک خاورمیانه نیایش</t>
  </si>
  <si>
    <t>سپرده کوتاه مدت موسسه اعتباری ملل شیراز جنوبی</t>
  </si>
  <si>
    <t>سپرده بلند مدت بانک سامان آرژانتین</t>
  </si>
  <si>
    <t>0.05%</t>
  </si>
  <si>
    <t>سپرده کوتاه مدت بانک تجارت گاندی جنوبی</t>
  </si>
  <si>
    <t>سپرده کوتاه مدت بانک صادرات شکوفه</t>
  </si>
  <si>
    <t>سپرده کوتاه مدت بانک ملت گاندی</t>
  </si>
  <si>
    <t>سپرده کوتاه مدت بانک شهر نواب</t>
  </si>
  <si>
    <t>3.70%</t>
  </si>
  <si>
    <t>1.85%</t>
  </si>
  <si>
    <t>سپرده بلند مدت بانک دی مطهری</t>
  </si>
  <si>
    <t>سپرده بلند مدت بانک گردشگری سعادت اباد</t>
  </si>
  <si>
    <t>0.31%</t>
  </si>
  <si>
    <t>0.30%</t>
  </si>
  <si>
    <t>1.56%</t>
  </si>
  <si>
    <t>0.29%</t>
  </si>
  <si>
    <t>0.89%</t>
  </si>
  <si>
    <t>1.18%</t>
  </si>
  <si>
    <t>0.74%</t>
  </si>
  <si>
    <t>0.67%</t>
  </si>
  <si>
    <t>0.20%</t>
  </si>
  <si>
    <t>3.72%</t>
  </si>
  <si>
    <t>4.03%</t>
  </si>
  <si>
    <t>0.07%</t>
  </si>
  <si>
    <t>سپرده بلند مدت بانک صادرات شکوفه</t>
  </si>
  <si>
    <t>6.74%</t>
  </si>
  <si>
    <t>0.25%</t>
  </si>
  <si>
    <t>0.92%</t>
  </si>
  <si>
    <t>سپرده بلند مدت بانک تجارت گاندی جنوبی</t>
  </si>
  <si>
    <t>0.13%</t>
  </si>
  <si>
    <t>0.27%</t>
  </si>
  <si>
    <t>0.54%</t>
  </si>
  <si>
    <t>0.43%</t>
  </si>
  <si>
    <t>2.17%</t>
  </si>
  <si>
    <t>0.18%</t>
  </si>
  <si>
    <t>0.24%</t>
  </si>
  <si>
    <t>0.77%</t>
  </si>
  <si>
    <t>0.72%</t>
  </si>
  <si>
    <t>2.82%</t>
  </si>
  <si>
    <t>3.34%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</si>
  <si>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</si>
  <si>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</si>
  <si>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</si>
  <si>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</si>
  <si>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</si>
  <si>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</si>
  <si>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</si>
  <si>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</si>
  <si>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</si>
  <si>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</si>
  <si>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</si>
  <si>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</si>
  <si>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</si>
  <si>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</si>
  <si>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</si>
  <si>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</si>
  <si>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</si>
  <si>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</si>
  <si>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</si>
  <si>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</si>
  <si>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</si>
  <si>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</si>
  <si>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</si>
  <si>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</si>
  <si>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</si>
  <si>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سرمایه گذاری سپهر صادرات</t>
  </si>
  <si>
    <t>فولاد امیرکبیرکاشان</t>
  </si>
  <si>
    <t>بانک‌اقتصادنوین‌</t>
  </si>
  <si>
    <t>بانک ملت</t>
  </si>
  <si>
    <t>بانک صادرات ایران</t>
  </si>
  <si>
    <t>فولاد مبارکه اصفهان</t>
  </si>
  <si>
    <t>گروه توسعه مالی مهرآیندگان</t>
  </si>
  <si>
    <t>س. و خدمات مدیریت صند. ب کشوری</t>
  </si>
  <si>
    <t>-2-2</t>
  </si>
  <si>
    <t>درآمد حاصل از سرمایه­گذاری در واحدهای صندوق</t>
  </si>
  <si>
    <t>درآمد سود صندوق</t>
  </si>
  <si>
    <t>صندوق س.بخشی پتروشیمی دماوند-ب</t>
  </si>
  <si>
    <t>صندوق س. شاخصی کیان-س</t>
  </si>
  <si>
    <t>صندوق س.بخشی صنایع پاداش-ب</t>
  </si>
  <si>
    <t>صندوق س صنایع مفید3- بخشی</t>
  </si>
  <si>
    <t>صندوق س بهین خودرو-بخشی</t>
  </si>
  <si>
    <t>صندوق س صنایع دایا3-بخشی</t>
  </si>
  <si>
    <t>افق روشن بانک خاورمیانه صندوق</t>
  </si>
  <si>
    <t>طلوع بامداد مهرگان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</si>
  <si>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</si>
  <si>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</si>
  <si>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</si>
  <si>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</si>
  <si>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صیدک404-3ماهه18%</t>
  </si>
  <si>
    <t>اسناد خزانه-م1بودجه01-040326</t>
  </si>
  <si>
    <t>مرابحه عام دولت112-ش.خ 040408</t>
  </si>
  <si>
    <t>اسناد خزانه-م3بودجه01-040520</t>
  </si>
  <si>
    <t>مرابحه عام دولت120-ش.خ040417</t>
  </si>
  <si>
    <t>مرابحه عام دولت131-ش.خ040410</t>
  </si>
  <si>
    <t>مرابحه عام دولت143-ش.خ041009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</si>
  <si>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</si>
  <si>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</si>
  <si>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</si>
  <si>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</si>
  <si>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</si>
  <si>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</si>
  <si>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</si>
  <si>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</si>
  <si>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</si>
  <si>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</si>
  <si>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</si>
  <si>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</si>
  <si>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</si>
  <si>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</si>
  <si>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</si>
  <si>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</si>
  <si>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</si>
  <si>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1404/05/12</t>
  </si>
  <si>
    <t>1404/05/08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</si>
  <si>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</si>
  <si>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</si>
  <si>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</si>
  <si>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</si>
  <si>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</si>
  <si>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</si>
  <si>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1404/04/01</t>
  </si>
  <si>
    <t>1404/10/09</t>
  </si>
  <si>
    <t>1404/04/10</t>
  </si>
  <si>
    <t>1404/04/17</t>
  </si>
  <si>
    <t>1404/04/08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</si>
  <si>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</si>
  <si>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</si>
  <si>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</si>
  <si>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</si>
  <si>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</si>
  <si>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</si>
  <si>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</si>
  <si>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انعقاد قرارداد</t>
  </si>
  <si>
    <t>سپرده بلند مدت بانک ملت</t>
  </si>
  <si>
    <t>سپرده بلند مدت موسسه اعتباری ملل</t>
  </si>
  <si>
    <t>سپرده کوتاه مدت بانک دی</t>
  </si>
  <si>
    <t>سپرده کوتاه مدت بانک گردشگری</t>
  </si>
  <si>
    <t>Row Labels</t>
  </si>
  <si>
    <t>Grand Total</t>
  </si>
  <si>
    <t>Sum of مبلغ</t>
  </si>
  <si>
    <t>Sum of افزایش</t>
  </si>
  <si>
    <t>Sum of کاهش</t>
  </si>
  <si>
    <t>Sum of مبلغ2</t>
  </si>
  <si>
    <t>x</t>
  </si>
  <si>
    <t>حساب جاری بانک سامان</t>
  </si>
  <si>
    <t>حساب جاری بانک سینا</t>
  </si>
  <si>
    <t>سپرده بلند مدت بانک تجارت</t>
  </si>
  <si>
    <t>سپرده بلند مدت بانک دی</t>
  </si>
  <si>
    <t>سپرده بلند مدت بانک سامان</t>
  </si>
  <si>
    <t>سپرده بلند مدت بانک صادرات</t>
  </si>
  <si>
    <t>سپرده بلند مدت بانک گردشگری</t>
  </si>
  <si>
    <t>سپرده کوتاه مدت بانک پاسارگاد</t>
  </si>
  <si>
    <t>سپرده کوتاه مدت بانک تجارت</t>
  </si>
  <si>
    <t>سپرده کوتاه مدت بانک خاورمیانه</t>
  </si>
  <si>
    <t>سپرده کوتاه مدت بانک سامان</t>
  </si>
  <si>
    <t>سپرده کوتاه مدت بانک سینا</t>
  </si>
  <si>
    <t>سپرده کوتاه مدت بانک شهر</t>
  </si>
  <si>
    <t>سپرده کوتاه مدت بانک صادرات</t>
  </si>
  <si>
    <t>سپرده کوتاه مدت بانک ملت</t>
  </si>
  <si>
    <t>سپرده کوتاه مدت موسسه اعتباری ملل</t>
  </si>
  <si>
    <t>سپرده بلند مدت بانک پاسارگاد</t>
  </si>
  <si>
    <t>سپرده بلند مدت بانک خاورمیانه</t>
  </si>
  <si>
    <t>44-30-316361</t>
  </si>
  <si>
    <t>درآمد ناشی از تغییر ارزش دارایی بادرآمدثابت مرابحه عام دولت202-ش.خ060530</t>
  </si>
  <si>
    <t>44-30-316653</t>
  </si>
  <si>
    <t>درآمد ناشی از تغییر ارزش دارایی بادرآمدثابت مرابحه عام دولت207-ش.خ060614</t>
  </si>
  <si>
    <t>44-30-305267</t>
  </si>
  <si>
    <t>درآمد ناشی از تغییر ارزش دارایی بادرآمدثابت مرابحه عام دولت 166-ش.خ050419</t>
  </si>
  <si>
    <t>44-30-305262</t>
  </si>
  <si>
    <t>درآمد ناشی از تغییر ارزش دارایی بادرآمدثابت مرابحه عام دولت162-ش.خ050329</t>
  </si>
  <si>
    <t>44-30-301758</t>
  </si>
  <si>
    <t>درآمد ناشی از تغییر ارزش دارایی بادرآمدثابت اسنادخزانه-م1بودجه02-050325</t>
  </si>
  <si>
    <t>44-30-298064</t>
  </si>
  <si>
    <t>درآمد ناشی از تغییر ارزش دارایی بادرآمدثابت اسنادخزانه-م4بودجه01-040917</t>
  </si>
  <si>
    <t>44-30-304634</t>
  </si>
  <si>
    <t>درآمد ناشی از تغییر ارزش دارایی بادرآمدثابت اسناد خزانه-م11بودجه02-050720</t>
  </si>
  <si>
    <t>44-30-298073</t>
  </si>
  <si>
    <t>درآمد ناشی از تغییر ارزش دارایی بادرآمدثابت اسنادخزانه-م7بودجه01-040714</t>
  </si>
  <si>
    <t>44-30-317205</t>
  </si>
  <si>
    <t>درآمد ناشی از تغییر ارزش دارایی بادرآمدثابت مرابحه عام دولت211-ش.خ050528</t>
  </si>
  <si>
    <t>44-30-299472</t>
  </si>
  <si>
    <t>درآمد ناشی از تغییر ارزش دارایی بادرآمدثابت اسنادخزانه-م8بودجه01-040728</t>
  </si>
  <si>
    <t>44-30-303902</t>
  </si>
  <si>
    <t>درآمد ناشی از تغییر ارزش دارایی بادرآمدثابت صکوک مرابحه فولاژ612-بدون ضامن</t>
  </si>
  <si>
    <t>44-30-313243</t>
  </si>
  <si>
    <t>درآمد ناشی از تغییر ارزش دارایی بادرآمدثابت مرابحه عام دولت191-ش.خ060328</t>
  </si>
  <si>
    <t>44-30-301006</t>
  </si>
  <si>
    <t>درآمد ناشی از تغییر ارزش دارایی بادرآمدثابت مرابحه بافندگی پرنیا060718</t>
  </si>
  <si>
    <t>44-30-303319</t>
  </si>
  <si>
    <t>درآمد ناشی از تغییر ارزش دارایی بادرآمدثابت مرابحه داروسازی روژین061116</t>
  </si>
  <si>
    <t>44-30-302894</t>
  </si>
  <si>
    <t>درآمد ناشی از تغییر ارزش دارایی بادرآمدثابت مرابحه اتومبیل سازی فردا061023</t>
  </si>
  <si>
    <t>درآمد ناشی از تغییر ارزش دارایی بادرآمدثابت مرابحه عطرین نخ قم 070517</t>
  </si>
  <si>
    <t>44-30-304699</t>
  </si>
  <si>
    <t>درآمد ناشی از تغییر ارزش دارایی بادرآمدثابت اجاره توان آفرین ساز 14070216</t>
  </si>
  <si>
    <t>44-30-320072</t>
  </si>
  <si>
    <t>درآمد ناشی از تغییر ارزش دارایی بادرآمدثابت مرابحه عام دولت221-ش.خ060830</t>
  </si>
  <si>
    <t>44-35-303127</t>
  </si>
  <si>
    <t>درآمد ناشی از تغییر ارزش دارایی صندوق صندوق س. بخشی کیان-ب</t>
  </si>
  <si>
    <t>44-35-322920</t>
  </si>
  <si>
    <t>درآمد ناشی از تغییر ارزش دارایی صندوق صندوق س.پشتوانه طلا زرگرکارآمد</t>
  </si>
  <si>
    <t>44-35-303120</t>
  </si>
  <si>
    <t>درآمد ناشی از تغییر ارزش دارایی صندوق صندوق س. بخشی پتروآبان-ب</t>
  </si>
  <si>
    <t>44-35-322963</t>
  </si>
  <si>
    <t>درآمد ناشی از تغییر ارزش دارایی صندوق صندوق س صنایع اندیشه صبا2-بخشی</t>
  </si>
  <si>
    <t>44-35-322970</t>
  </si>
  <si>
    <t>درآمد ناشی از تغییر ارزش دارایی صندوق صندوق راهبرصنایع مهرگان1-بخشی</t>
  </si>
  <si>
    <t>44-35-322958</t>
  </si>
  <si>
    <t>درآمد ناشی از تغییر ارزش دارایی صندوق صندوق س صنایع سینا1-بخشی</t>
  </si>
  <si>
    <t>44-35-301524</t>
  </si>
  <si>
    <t>درآمد ناشی از تغییر ارزش دارایی صندوق طلوع بامداد مهرگان</t>
  </si>
  <si>
    <t>44-35-302425</t>
  </si>
  <si>
    <t>درآمد ناشی از تغییر ارزش دارایی صندوق صندوق سهامی حفظ ارزش دماوند</t>
  </si>
  <si>
    <t>44-35-301525</t>
  </si>
  <si>
    <t>درآمد ناشی از تغییر ارزش دارایی صندوق سینا</t>
  </si>
  <si>
    <t>44-35-271471</t>
  </si>
  <si>
    <t>درآمد ناشی از تغییر ارزش دارایی صندوق صندوق پالایشی یکم-سهام</t>
  </si>
  <si>
    <t>44-35-300156</t>
  </si>
  <si>
    <t>درآمد ناشی از تغییر ارزش دارایی صندوق افق روشن بانک خاورمیانه</t>
  </si>
  <si>
    <t>44-35-249923</t>
  </si>
  <si>
    <t>درآمد ناشی از تغییر ارزش دارایی صندوق صندوق صبا</t>
  </si>
  <si>
    <t>44-35-246956</t>
  </si>
  <si>
    <t>44-35-274479</t>
  </si>
  <si>
    <t>44-35-300306</t>
  </si>
  <si>
    <t>44-35-301670</t>
  </si>
  <si>
    <t>44-35-301968</t>
  </si>
  <si>
    <t>44-35-305259</t>
  </si>
  <si>
    <t>44-35-320074</t>
  </si>
  <si>
    <t>صندوق صندوق طلای عیار مفید</t>
  </si>
  <si>
    <t>صندوق صندوق صبا</t>
  </si>
  <si>
    <t>صندوق صندوق پالایشی یکم-سهام</t>
  </si>
  <si>
    <t>صندوق صندوق س. طلای سرخ نوویرا</t>
  </si>
  <si>
    <t>صندوق افق روشن بانک خاورمیانه</t>
  </si>
  <si>
    <t>صندوق صندوق س ثروت پویا-بخشی</t>
  </si>
  <si>
    <t>صندوق طلوع بامداد مهرگان</t>
  </si>
  <si>
    <t>صندوق سینا</t>
  </si>
  <si>
    <t>صندوق صندوق س. اهرمی کاریزما-واحد عادی</t>
  </si>
  <si>
    <t>صندوق صندوق اهرمی موج-واحدهای عادی</t>
  </si>
  <si>
    <t>صندوق صندوق سهامی حفظ ارزش دماوند</t>
  </si>
  <si>
    <t>صندوق صندوق س. بخشی پتروآبان-ب</t>
  </si>
  <si>
    <t>صندوق صندوق س. بخشی کیان-ب</t>
  </si>
  <si>
    <t>صندوق صندوق س سهامی بیدار-واحدهای عادی</t>
  </si>
  <si>
    <t>صندوق ص.س. اهرمی نارنج - واحدهای عادی</t>
  </si>
  <si>
    <t>صندوق صندوق س.پشتوانه طلای رز</t>
  </si>
  <si>
    <t>صندوق صندوق س.پشتوانه طلا زرگرکارآمد</t>
  </si>
  <si>
    <t>صندوق صندوق س صنایع سینا1-بخشی</t>
  </si>
  <si>
    <t>صندوق صندوق س صنایع اندیشه صبا2-بخشی</t>
  </si>
  <si>
    <t>صندوق صندوق راهبرصنایع مهرگان1-بخشی</t>
  </si>
  <si>
    <t>درآمد ناشی از تغییر ارزش دارایی بادرآمدثابت مرابحه عام دولت127-ش.خ040623</t>
  </si>
  <si>
    <t>درآمد ناشی از تغییر ارزش دارایی بادرآمدثابت مرابحه عام دولت203-ش.خ050807</t>
  </si>
  <si>
    <t>درآمد ناشی از تغییر ارزش دارایی سهام پالایش نفت بندرعباس</t>
  </si>
  <si>
    <t>درآمد ناشی از تغییر ارزش دارایی سهام پاکدیس</t>
  </si>
  <si>
    <t>درآمد ناشی از تغییر ارزش دارایی سهام سرمایه گذاری توسعه گوهران امید</t>
  </si>
  <si>
    <t>درآمد ناشی از تغییر ارزش دارایی سهام بانک سینا</t>
  </si>
  <si>
    <t>درآمد ناشی از تغییر ارزش دارایی سهام سرمایه‌گذاری‌صندوق‌بازنشستگی‌</t>
  </si>
  <si>
    <t>درآمد ناشی از تغییر ارزش دارایی سهام ملی‌ صنایع‌ مس‌ ایران‌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</si>
</sst>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9" formatCode="_ * #,##0_-_ ;_ * #,##0\-_ ;_ * &quot;-&quot;??_-_ ;_ @_ 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0"/>
      <color rgb="FFFF0000"/>
      <name val="IRANSans"/>
    </font>
    <font>
      <sz val="10"/>
      <color rgb="FF8E8E93"/>
      <name val="IRANSans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F6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B8E3F9"/>
      </left>
      <right style="medium">
        <color rgb="FFB8E3F9"/>
      </right>
      <top style="medium">
        <color rgb="FFB8E3F9"/>
      </top>
      <bottom/>
      <diagonal/>
    </border>
    <border>
      <left style="medium">
        <color rgb="FFB8E3F9"/>
      </left>
      <right style="medium">
        <color rgb="FFB8E3F9"/>
      </right>
      <top/>
      <bottom style="medium">
        <color rgb="FFB8E3F9"/>
      </bottom>
      <diagonal/>
    </border>
  </borders>
  <cellStyleXfs count="3">
    <xf numFmtId="0" fontId="0" fillId="0" borderId="0"/>
    <xf numFmtId="0" fontId="6" fillId="0" borderId="0"/>
    <xf numFmtId="43" fontId="10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6" fillId="0" borderId="0" xfId="1" applyAlignment="1">
      <alignment horizontal="left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6" fillId="0" borderId="2" xfId="1" applyBorder="1" applyAlignment="1">
      <alignment horizontal="left"/>
    </xf>
    <xf numFmtId="3" fontId="5" fillId="0" borderId="2" xfId="1" applyNumberFormat="1" applyFont="1" applyBorder="1" applyAlignment="1">
      <alignment horizontal="right" vertical="top"/>
    </xf>
    <xf numFmtId="4" fontId="5" fillId="0" borderId="2" xfId="1" applyNumberFormat="1" applyFont="1" applyBorder="1" applyAlignment="1">
      <alignment horizontal="right" vertical="top"/>
    </xf>
    <xf numFmtId="3" fontId="5" fillId="0" borderId="0" xfId="1" applyNumberFormat="1" applyFont="1" applyAlignment="1">
      <alignment horizontal="right" vertical="top"/>
    </xf>
    <xf numFmtId="4" fontId="5" fillId="0" borderId="0" xfId="1" applyNumberFormat="1" applyFont="1" applyAlignment="1">
      <alignment horizontal="right" vertical="top"/>
    </xf>
    <xf numFmtId="3" fontId="5" fillId="0" borderId="4" xfId="1" applyNumberFormat="1" applyFont="1" applyBorder="1" applyAlignment="1">
      <alignment horizontal="right" vertical="top"/>
    </xf>
    <xf numFmtId="4" fontId="5" fillId="0" borderId="4" xfId="1" applyNumberFormat="1" applyFont="1" applyBorder="1" applyAlignment="1">
      <alignment horizontal="right" vertical="top"/>
    </xf>
    <xf numFmtId="3" fontId="5" fillId="0" borderId="5" xfId="1" applyNumberFormat="1" applyFon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4" xfId="1" applyFont="1" applyBorder="1" applyAlignment="1">
      <alignment vertical="top"/>
    </xf>
    <xf numFmtId="0" fontId="4" fillId="0" borderId="5" xfId="1" applyFont="1" applyBorder="1" applyAlignment="1">
      <alignment vertical="center"/>
    </xf>
    <xf numFmtId="0" fontId="5" fillId="0" borderId="2" xfId="1" applyFont="1" applyBorder="1" applyAlignment="1">
      <alignment vertical="top"/>
    </xf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0" fillId="0" borderId="0" xfId="0" pivotButton="1" applyAlignment="1">
      <alignment horizontal="left"/>
    </xf>
    <xf numFmtId="0" fontId="0" fillId="0" borderId="0" xfId="0" applyAlignment="1">
      <alignment horizontal="right"/>
    </xf>
    <xf numFmtId="3" fontId="6" fillId="0" borderId="0" xfId="1" applyNumberFormat="1" applyAlignment="1">
      <alignment horizontal="left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7" fillId="2" borderId="6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 readingOrder="1"/>
    </xf>
    <xf numFmtId="3" fontId="7" fillId="3" borderId="6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left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4" fillId="0" borderId="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left"/>
    </xf>
    <xf numFmtId="0" fontId="5" fillId="0" borderId="4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4" fontId="5" fillId="0" borderId="0" xfId="0" applyNumberFormat="1" applyFont="1" applyBorder="1" applyAlignment="1">
      <alignment horizontal="right" vertical="top"/>
    </xf>
    <xf numFmtId="169" fontId="0" fillId="0" borderId="0" xfId="2" applyNumberFormat="1" applyFont="1" applyAlignment="1">
      <alignment horizontal="left"/>
    </xf>
    <xf numFmtId="169" fontId="0" fillId="0" borderId="0" xfId="2" applyNumberFormat="1" applyFont="1" applyBorder="1" applyAlignment="1">
      <alignment horizontal="left"/>
    </xf>
    <xf numFmtId="169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0" fillId="0" borderId="0" xfId="0" applyNumberFormat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1FCCCF09-E8B6-4535-932E-DA7F4FB8D8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na" refreshedDate="45927.710997222224" createdVersion="8" refreshedVersion="8" minRefreshableVersion="3" recordCount="58" xr:uid="{E5135FAC-C1FB-46B1-91A6-919C65909B52}">
  <cacheSource type="worksheet">
    <worksheetSource ref="A8:F66" sheet="سپرده (3)"/>
  </cacheSource>
  <cacheFields count="6">
    <cacheField name="سپرده های بانکی" numFmtId="0">
      <sharedItems count="20">
        <s v="حساب جاری بانک سامان آرژانتین"/>
        <s v="حساب جاری بانک سینا بنیاد"/>
        <s v="سپرده بلند مدت بانک تجارت گاندی جنوبی"/>
        <s v="سپرده بلند مدت بانک دی مطهری"/>
        <s v="سپرده بلند مدت بانک سامان آرژانتین"/>
        <s v="سپرده بلند مدت بانک صادرات شکوفه"/>
        <s v="سپرده بلند مدت بانک گردشگری سعادت اباد"/>
        <s v="سپرده بلند مدت بانک ملت"/>
        <s v="سپرده بلند مدت موسسه اعتباری ملل"/>
        <s v="سپرده کوتاه مدت بانک پاسارگاد میدان هفت تیر"/>
        <s v="سپرده کوتاه مدت بانک تجارت گاندی جنوبی"/>
        <s v="سپرده کوتاه مدت بانک خاورمیانه نیایش"/>
        <s v="سپرده کوتاه مدت بانک دی"/>
        <s v="سپرده کوتاه مدت بانک سامان آرژانتین"/>
        <s v="سپرده کوتاه مدت بانک سینا بنیاد"/>
        <s v="سپرده کوتاه مدت بانک شهر نواب"/>
        <s v="سپرده کوتاه مدت بانک صادرات شکوفه"/>
        <s v="سپرده کوتاه مدت بانک گردشگری"/>
        <s v="سپرده کوتاه مدت بانک ملت گاندی"/>
        <s v="سپرده کوتاه مدت موسسه اعتباری ملل شیراز جنوبی"/>
      </sharedItems>
    </cacheField>
    <cacheField name="مبلغ" numFmtId="3">
      <sharedItems containsSemiMixedTypes="0" containsString="0" containsNumber="1" containsInteger="1" minValue="0" maxValue="1820600000000"/>
    </cacheField>
    <cacheField name="افزایش" numFmtId="3">
      <sharedItems containsSemiMixedTypes="0" containsString="0" containsNumber="1" containsInteger="1" minValue="0" maxValue="7118093716410"/>
    </cacheField>
    <cacheField name="کاهش" numFmtId="3">
      <sharedItems containsSemiMixedTypes="0" containsString="0" containsNumber="1" containsInteger="1" minValue="0" maxValue="7117069056395"/>
    </cacheField>
    <cacheField name="مبلغ2" numFmtId="3">
      <sharedItems containsSemiMixedTypes="0" containsString="0" containsNumber="1" containsInteger="1" minValue="0" maxValue="1820600000000"/>
    </cacheField>
    <cacheField name="درصد به کل دارایی ها" numFmtId="4">
      <sharedItems count="30">
        <s v="0.00%"/>
        <s v="0.05%"/>
        <s v="3.70%"/>
        <s v="1.85%"/>
        <s v="0.31%"/>
        <s v="0.30%"/>
        <s v="1.56%"/>
        <s v="0.29%"/>
        <s v="0.89%"/>
        <s v="1.18%"/>
        <s v="0.74%"/>
        <s v="0.67%"/>
        <s v="0.20%"/>
        <s v="3.72%"/>
        <s v="4.03%"/>
        <s v="0.07%"/>
        <s v="6.74%"/>
        <s v="0.25%"/>
        <s v="0.92%"/>
        <s v="0.13%"/>
        <s v="0.27%"/>
        <s v="0.54%"/>
        <s v="0.43%"/>
        <s v="2.17%"/>
        <s v="0.18%"/>
        <s v="0.24%"/>
        <s v="0.77%"/>
        <s v="0.72%"/>
        <s v="2.82%"/>
        <s v="3.34%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x v="0"/>
    <n v="10000000"/>
    <n v="0"/>
    <n v="0"/>
    <n v="10000000"/>
    <x v="0"/>
  </r>
  <r>
    <x v="1"/>
    <n v="81178022"/>
    <n v="343277"/>
    <n v="0"/>
    <n v="81521299"/>
    <x v="0"/>
  </r>
  <r>
    <x v="2"/>
    <n v="1003250554"/>
    <n v="229631803"/>
    <n v="0"/>
    <n v="1232882357"/>
    <x v="0"/>
  </r>
  <r>
    <x v="3"/>
    <n v="50000000"/>
    <n v="0"/>
    <n v="0"/>
    <n v="50000000"/>
    <x v="0"/>
  </r>
  <r>
    <x v="3"/>
    <n v="1068559648"/>
    <n v="1932951660198"/>
    <n v="1933153125000"/>
    <n v="867094846"/>
    <x v="0"/>
  </r>
  <r>
    <x v="4"/>
    <n v="368708070"/>
    <n v="1559153"/>
    <n v="75000"/>
    <n v="370192223"/>
    <x v="0"/>
  </r>
  <r>
    <x v="5"/>
    <n v="44692760"/>
    <n v="7118093716410"/>
    <n v="7117069056395"/>
    <n v="1069352775"/>
    <x v="0"/>
  </r>
  <r>
    <x v="5"/>
    <n v="80967175"/>
    <n v="1309657376567"/>
    <n v="1309082270000"/>
    <n v="656073742"/>
    <x v="0"/>
  </r>
  <r>
    <x v="5"/>
    <n v="13000000000"/>
    <n v="0"/>
    <n v="0"/>
    <n v="13000000000"/>
    <x v="1"/>
  </r>
  <r>
    <x v="5"/>
    <n v="28381611247"/>
    <n v="1011771586659"/>
    <n v="1040152563000"/>
    <n v="634906"/>
    <x v="0"/>
  </r>
  <r>
    <x v="5"/>
    <n v="262875645"/>
    <n v="1111621"/>
    <n v="0"/>
    <n v="263987266"/>
    <x v="0"/>
  </r>
  <r>
    <x v="5"/>
    <n v="11363758"/>
    <n v="1267640966062"/>
    <n v="1267644910000"/>
    <n v="7419820"/>
    <x v="0"/>
  </r>
  <r>
    <x v="6"/>
    <n v="36666536"/>
    <n v="63486432212"/>
    <n v="63421650000"/>
    <n v="101448748"/>
    <x v="0"/>
  </r>
  <r>
    <x v="6"/>
    <n v="65257559"/>
    <n v="104180603818"/>
    <n v="104240375000"/>
    <n v="5486377"/>
    <x v="0"/>
  </r>
  <r>
    <x v="6"/>
    <n v="1000000000000"/>
    <n v="0"/>
    <n v="0"/>
    <n v="1000000000000"/>
    <x v="2"/>
  </r>
  <r>
    <x v="6"/>
    <n v="1000000000000"/>
    <n v="0"/>
    <n v="0"/>
    <n v="1000000000000"/>
    <x v="2"/>
  </r>
  <r>
    <x v="6"/>
    <n v="500000000000"/>
    <n v="0"/>
    <n v="0"/>
    <n v="500000000000"/>
    <x v="3"/>
  </r>
  <r>
    <x v="6"/>
    <n v="8725774242"/>
    <n v="902335620664"/>
    <n v="911060395452"/>
    <n v="999454"/>
    <x v="0"/>
  </r>
  <r>
    <x v="6"/>
    <n v="500000000000"/>
    <n v="0"/>
    <n v="500000000000"/>
    <n v="0"/>
    <x v="0"/>
  </r>
  <r>
    <x v="6"/>
    <n v="66500000000"/>
    <n v="0"/>
    <n v="66500000000"/>
    <n v="0"/>
    <x v="0"/>
  </r>
  <r>
    <x v="6"/>
    <n v="102900000000"/>
    <n v="0"/>
    <n v="18500000000"/>
    <n v="84400000000"/>
    <x v="4"/>
  </r>
  <r>
    <x v="6"/>
    <n v="80000000000"/>
    <n v="0"/>
    <n v="0"/>
    <n v="80000000000"/>
    <x v="5"/>
  </r>
  <r>
    <x v="6"/>
    <n v="502370000000"/>
    <n v="0"/>
    <n v="82370000000"/>
    <n v="420000000000"/>
    <x v="6"/>
  </r>
  <r>
    <x v="6"/>
    <n v="77000000000"/>
    <n v="0"/>
    <n v="0"/>
    <n v="77000000000"/>
    <x v="7"/>
  </r>
  <r>
    <x v="6"/>
    <n v="40000000000"/>
    <n v="0"/>
    <n v="40000000000"/>
    <n v="0"/>
    <x v="0"/>
  </r>
  <r>
    <x v="6"/>
    <n v="240200000000"/>
    <n v="0"/>
    <n v="0"/>
    <n v="240200000000"/>
    <x v="8"/>
  </r>
  <r>
    <x v="6"/>
    <n v="317700000000"/>
    <n v="0"/>
    <n v="0"/>
    <n v="317700000000"/>
    <x v="9"/>
  </r>
  <r>
    <x v="6"/>
    <n v="200000000000"/>
    <n v="0"/>
    <n v="0"/>
    <n v="200000000000"/>
    <x v="10"/>
  </r>
  <r>
    <x v="6"/>
    <n v="180000000000"/>
    <n v="0"/>
    <n v="0"/>
    <n v="180000000000"/>
    <x v="11"/>
  </r>
  <r>
    <x v="6"/>
    <n v="54500000000"/>
    <n v="0"/>
    <n v="0"/>
    <n v="54500000000"/>
    <x v="12"/>
  </r>
  <r>
    <x v="6"/>
    <n v="1003940000000"/>
    <n v="0"/>
    <n v="0"/>
    <n v="1003940000000"/>
    <x v="13"/>
  </r>
  <r>
    <x v="6"/>
    <n v="1089000000000"/>
    <n v="0"/>
    <n v="0"/>
    <n v="1089000000000"/>
    <x v="14"/>
  </r>
  <r>
    <x v="6"/>
    <n v="229491932113"/>
    <n v="2973969513200"/>
    <n v="3185334935000"/>
    <n v="18126510313"/>
    <x v="15"/>
  </r>
  <r>
    <x v="6"/>
    <n v="1820600000000"/>
    <n v="0"/>
    <n v="0"/>
    <n v="1820600000000"/>
    <x v="16"/>
  </r>
  <r>
    <x v="6"/>
    <n v="1100000000000"/>
    <n v="0"/>
    <n v="1100000000000"/>
    <n v="0"/>
    <x v="0"/>
  </r>
  <r>
    <x v="7"/>
    <n v="68310000000"/>
    <n v="0"/>
    <n v="0"/>
    <n v="68310000000"/>
    <x v="17"/>
  </r>
  <r>
    <x v="7"/>
    <n v="1000000000000"/>
    <n v="0"/>
    <n v="0"/>
    <n v="1000000000000"/>
    <x v="2"/>
  </r>
  <r>
    <x v="7"/>
    <n v="420000000000"/>
    <n v="0"/>
    <n v="420000000000"/>
    <n v="0"/>
    <x v="0"/>
  </r>
  <r>
    <x v="8"/>
    <n v="247000000000"/>
    <n v="0"/>
    <n v="0"/>
    <n v="247000000000"/>
    <x v="18"/>
  </r>
  <r>
    <x v="8"/>
    <n v="1000000000000"/>
    <n v="0"/>
    <n v="1000000000000"/>
    <n v="0"/>
    <x v="0"/>
  </r>
  <r>
    <x v="8"/>
    <n v="390000000000"/>
    <n v="0"/>
    <n v="390000000000"/>
    <n v="0"/>
    <x v="0"/>
  </r>
  <r>
    <x v="8"/>
    <n v="54400000000"/>
    <n v="0"/>
    <n v="0"/>
    <n v="54400000000"/>
    <x v="12"/>
  </r>
  <r>
    <x v="8"/>
    <n v="36000000000"/>
    <n v="0"/>
    <n v="0"/>
    <n v="36000000000"/>
    <x v="19"/>
  </r>
  <r>
    <x v="8"/>
    <n v="72900000000"/>
    <n v="0"/>
    <n v="0"/>
    <n v="72900000000"/>
    <x v="20"/>
  </r>
  <r>
    <x v="8"/>
    <n v="258000000000"/>
    <n v="0"/>
    <n v="258000000000"/>
    <n v="0"/>
    <x v="0"/>
  </r>
  <r>
    <x v="9"/>
    <n v="145000000000"/>
    <n v="0"/>
    <n v="0"/>
    <n v="145000000000"/>
    <x v="21"/>
  </r>
  <r>
    <x v="10"/>
    <n v="34000000000"/>
    <n v="0"/>
    <n v="34000000000"/>
    <n v="0"/>
    <x v="0"/>
  </r>
  <r>
    <x v="11"/>
    <n v="52800000000"/>
    <n v="0"/>
    <n v="0"/>
    <n v="52800000000"/>
    <x v="12"/>
  </r>
  <r>
    <x v="12"/>
    <n v="115420000000"/>
    <n v="0"/>
    <n v="0"/>
    <n v="115420000000"/>
    <x v="22"/>
  </r>
  <r>
    <x v="12"/>
    <n v="500000000000"/>
    <n v="0"/>
    <n v="500000000000"/>
    <n v="0"/>
    <x v="0"/>
  </r>
  <r>
    <x v="13"/>
    <n v="586000000000"/>
    <n v="0"/>
    <n v="0"/>
    <n v="586000000000"/>
    <x v="23"/>
  </r>
  <r>
    <x v="14"/>
    <n v="48000000000"/>
    <n v="0"/>
    <n v="0"/>
    <n v="48000000000"/>
    <x v="24"/>
  </r>
  <r>
    <x v="15"/>
    <n v="0"/>
    <n v="65000000000"/>
    <n v="0"/>
    <n v="65000000000"/>
    <x v="25"/>
  </r>
  <r>
    <x v="16"/>
    <n v="0"/>
    <n v="209000000000"/>
    <n v="0"/>
    <n v="209000000000"/>
    <x v="26"/>
  </r>
  <r>
    <x v="17"/>
    <n v="0"/>
    <n v="195280000000"/>
    <n v="0"/>
    <n v="195280000000"/>
    <x v="27"/>
  </r>
  <r>
    <x v="17"/>
    <n v="0"/>
    <n v="762000000000"/>
    <n v="0"/>
    <n v="762000000000"/>
    <x v="28"/>
  </r>
  <r>
    <x v="18"/>
    <n v="0"/>
    <n v="200000000000"/>
    <n v="0"/>
    <n v="200000000000"/>
    <x v="10"/>
  </r>
  <r>
    <x v="19"/>
    <n v="0"/>
    <n v="902360000000"/>
    <n v="0"/>
    <n v="902360000000"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EB7160-B0AF-4362-B4EC-E774295AFCD9}" name="PivotTable1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24" firstHeaderRow="0" firstDataRow="1" firstDataCol="1"/>
  <pivotFields count="6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numFmtId="3" showAll="0"/>
    <pivotField dataField="1" numFmtId="3" showAll="0"/>
    <pivotField dataField="1" numFmtId="3" showAll="0"/>
    <pivotField dataField="1" numFmtId="3" showAll="0"/>
    <pivotField showAll="0">
      <items count="31">
        <item x="0"/>
        <item x="1"/>
        <item x="15"/>
        <item x="19"/>
        <item x="24"/>
        <item x="12"/>
        <item x="25"/>
        <item x="17"/>
        <item x="20"/>
        <item x="7"/>
        <item x="5"/>
        <item x="4"/>
        <item x="22"/>
        <item x="21"/>
        <item x="11"/>
        <item x="27"/>
        <item x="10"/>
        <item x="26"/>
        <item x="8"/>
        <item x="18"/>
        <item x="9"/>
        <item x="6"/>
        <item x="3"/>
        <item x="23"/>
        <item x="28"/>
        <item x="29"/>
        <item x="2"/>
        <item x="13"/>
        <item x="14"/>
        <item x="16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مبلغ" fld="1" baseField="0" baseItem="0" numFmtId="3"/>
    <dataField name="Sum of افزایش" fld="2" baseField="0" baseItem="0" numFmtId="3"/>
    <dataField name="Sum of کاهش" fld="3" baseField="0" baseItem="0" numFmtId="3"/>
    <dataField name="Sum of مبلغ2" fld="4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375A-B8FF-4F5D-8349-215F48C6B7CF}">
  <dimension ref="A1"/>
  <sheetViews>
    <sheetView workbookViewId="0">
      <selection activeCell="A3" sqref="A3"/>
    </sheetView>
  </sheetViews>
  <sheetFormatPr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Q32"/>
  <sheetViews>
    <sheetView rightToLeft="1" view="pageBreakPreview" zoomScale="60" zoomScaleNormal="100" workbookViewId="0">
      <selection activeCell="Q11" sqref="Q11"/>
    </sheetView>
  </sheetViews>
  <sheetFormatPr defaultRowHeight="12.75"/>
  <cols>
    <col min="1" max="1" width="38.42578125" style="21" bestFit="1" customWidth="1"/>
    <col min="2" max="2" width="6.85546875" style="21" customWidth="1"/>
    <col min="3" max="3" width="1.28515625" style="21" customWidth="1"/>
    <col min="4" max="4" width="20.5703125" style="21" bestFit="1" customWidth="1"/>
    <col min="5" max="5" width="1.28515625" style="21" customWidth="1"/>
    <col min="6" max="6" width="20.42578125" style="21" bestFit="1" customWidth="1"/>
    <col min="7" max="7" width="1.28515625" style="21" customWidth="1"/>
    <col min="8" max="8" width="20.5703125" style="21" bestFit="1" customWidth="1"/>
    <col min="9" max="9" width="1.28515625" style="21" customWidth="1"/>
    <col min="10" max="10" width="19.7109375" style="21" bestFit="1" customWidth="1"/>
    <col min="11" max="11" width="1.28515625" style="21" customWidth="1"/>
    <col min="12" max="12" width="19.85546875" style="21" bestFit="1" customWidth="1"/>
    <col min="13" max="13" width="0.28515625" style="21" customWidth="1"/>
    <col min="14" max="16" width="9.140625" style="21"/>
    <col min="17" max="17" width="17.5703125" style="21" bestFit="1" customWidth="1"/>
    <col min="18" max="16384" width="9.140625" style="21"/>
  </cols>
  <sheetData>
    <row r="1" spans="1:17" ht="29.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7" ht="21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7" ht="21.75" customHeight="1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7" ht="14.45" customHeight="1"/>
    <row r="5" spans="1:17" ht="14.45" customHeight="1">
      <c r="A5" s="54">
        <f>-4-1</f>
        <v>-5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7" ht="14.45" customHeight="1">
      <c r="D6" s="23" t="s">
        <v>7</v>
      </c>
      <c r="F6" s="55" t="s">
        <v>8</v>
      </c>
      <c r="G6" s="55"/>
      <c r="H6" s="55"/>
      <c r="J6" s="23" t="s">
        <v>9</v>
      </c>
    </row>
    <row r="7" spans="1:17" ht="14.45" customHeight="1">
      <c r="D7" s="24"/>
      <c r="F7" s="24"/>
      <c r="G7" s="24"/>
      <c r="H7" s="24"/>
      <c r="J7" s="24"/>
    </row>
    <row r="8" spans="1:17" ht="14.45" customHeight="1">
      <c r="A8" s="55" t="s">
        <v>147</v>
      </c>
      <c r="B8" s="55"/>
      <c r="D8" s="23" t="s">
        <v>148</v>
      </c>
      <c r="F8" s="23" t="s">
        <v>149</v>
      </c>
      <c r="H8" s="23" t="s">
        <v>150</v>
      </c>
      <c r="J8" s="23" t="s">
        <v>148</v>
      </c>
      <c r="L8" s="23" t="s">
        <v>18</v>
      </c>
    </row>
    <row r="9" spans="1:17" ht="21.75" customHeight="1">
      <c r="A9" s="27" t="s">
        <v>300</v>
      </c>
      <c r="B9" s="41"/>
      <c r="D9" s="27">
        <v>10000000</v>
      </c>
      <c r="E9" s="27"/>
      <c r="F9" s="27">
        <v>0</v>
      </c>
      <c r="G9" s="27"/>
      <c r="H9" s="27">
        <v>0</v>
      </c>
      <c r="I9" s="27"/>
      <c r="J9" s="27">
        <v>10000000</v>
      </c>
      <c r="L9" s="26">
        <f>J9/Q11*100</f>
        <v>3.634868099377599E-5</v>
      </c>
      <c r="Q9" s="42">
        <v>518830000000</v>
      </c>
    </row>
    <row r="10" spans="1:17" ht="21.75" customHeight="1">
      <c r="A10" s="27" t="s">
        <v>301</v>
      </c>
      <c r="B10" s="41"/>
      <c r="D10" s="27">
        <v>81178022</v>
      </c>
      <c r="E10" s="27"/>
      <c r="F10" s="27">
        <v>343277</v>
      </c>
      <c r="G10" s="27"/>
      <c r="H10" s="27">
        <v>0</v>
      </c>
      <c r="I10" s="27"/>
      <c r="J10" s="27">
        <v>81521299</v>
      </c>
      <c r="L10" s="28">
        <f>J10/Q11*100</f>
        <v>2.96319169154923E-4</v>
      </c>
      <c r="Q10" s="42">
        <v>26992484651864</v>
      </c>
    </row>
    <row r="11" spans="1:17" ht="21.75" customHeight="1">
      <c r="A11" s="27" t="s">
        <v>302</v>
      </c>
      <c r="B11" s="41"/>
      <c r="D11" s="27">
        <v>1003250554</v>
      </c>
      <c r="E11" s="27"/>
      <c r="F11" s="27">
        <v>229631803</v>
      </c>
      <c r="G11" s="27"/>
      <c r="H11" s="27">
        <v>0</v>
      </c>
      <c r="I11" s="27"/>
      <c r="J11" s="27">
        <v>1232882357</v>
      </c>
      <c r="L11" s="28">
        <f>J11/Q11*100</f>
        <v>4.4813647497447644E-3</v>
      </c>
      <c r="Q11" s="42">
        <f>Q9+Q10</f>
        <v>27511314651864</v>
      </c>
    </row>
    <row r="12" spans="1:17" ht="21.75" customHeight="1">
      <c r="A12" s="27" t="s">
        <v>303</v>
      </c>
      <c r="B12" s="41"/>
      <c r="D12" s="27">
        <v>1118559648</v>
      </c>
      <c r="E12" s="27"/>
      <c r="F12" s="27">
        <v>1932951660198</v>
      </c>
      <c r="G12" s="27"/>
      <c r="H12" s="27">
        <v>1933153125000</v>
      </c>
      <c r="I12" s="27"/>
      <c r="J12" s="27">
        <v>917094846</v>
      </c>
      <c r="L12" s="28">
        <f>J12/Q11*100</f>
        <v>3.3335187998290126E-3</v>
      </c>
    </row>
    <row r="13" spans="1:17" ht="21.75" customHeight="1">
      <c r="A13" s="27" t="s">
        <v>304</v>
      </c>
      <c r="B13" s="41"/>
      <c r="D13" s="27">
        <v>368708070</v>
      </c>
      <c r="E13" s="27"/>
      <c r="F13" s="27">
        <v>1559153</v>
      </c>
      <c r="G13" s="27"/>
      <c r="H13" s="27">
        <v>75000</v>
      </c>
      <c r="I13" s="27"/>
      <c r="J13" s="27">
        <v>370192223</v>
      </c>
      <c r="L13" s="28">
        <f>J13/Q11*100</f>
        <v>1.3455999020203784E-3</v>
      </c>
    </row>
    <row r="14" spans="1:17" ht="21.75" customHeight="1">
      <c r="A14" s="27" t="s">
        <v>305</v>
      </c>
      <c r="B14" s="41"/>
      <c r="D14" s="27">
        <v>41781510585</v>
      </c>
      <c r="E14" s="27"/>
      <c r="F14" s="27">
        <v>10707164757319</v>
      </c>
      <c r="G14" s="27"/>
      <c r="H14" s="27">
        <v>10733948799395</v>
      </c>
      <c r="I14" s="27"/>
      <c r="J14" s="27">
        <v>14997468509</v>
      </c>
      <c r="L14" s="28">
        <f>J14/Q11*100</f>
        <v>5.4513819854784228E-2</v>
      </c>
    </row>
    <row r="15" spans="1:17" ht="21.75" customHeight="1">
      <c r="A15" s="27" t="s">
        <v>306</v>
      </c>
      <c r="B15" s="41"/>
      <c r="D15" s="27">
        <v>10113029630450</v>
      </c>
      <c r="E15" s="27"/>
      <c r="F15" s="27">
        <v>4043972169894</v>
      </c>
      <c r="G15" s="27"/>
      <c r="H15" s="27">
        <v>6071427355452</v>
      </c>
      <c r="I15" s="27"/>
      <c r="J15" s="27">
        <v>8085574444892</v>
      </c>
      <c r="L15" s="28">
        <f>J15/Q11*100</f>
        <v>29.389996614880669</v>
      </c>
    </row>
    <row r="16" spans="1:17" ht="21.75" customHeight="1">
      <c r="A16" s="27" t="s">
        <v>289</v>
      </c>
      <c r="B16" s="41"/>
      <c r="D16" s="27">
        <v>1488310000000</v>
      </c>
      <c r="E16" s="27"/>
      <c r="F16" s="27">
        <v>0</v>
      </c>
      <c r="G16" s="27"/>
      <c r="H16" s="27">
        <v>420000000000</v>
      </c>
      <c r="I16" s="27"/>
      <c r="J16" s="27">
        <v>1068310000000</v>
      </c>
      <c r="L16" s="28">
        <f>J16/Q11*100</f>
        <v>3.8831659392460831</v>
      </c>
    </row>
    <row r="17" spans="1:15" ht="21.75" customHeight="1">
      <c r="A17" s="27" t="s">
        <v>290</v>
      </c>
      <c r="B17" s="41"/>
      <c r="D17" s="27">
        <v>2058300000000</v>
      </c>
      <c r="E17" s="27"/>
      <c r="F17" s="27">
        <v>0</v>
      </c>
      <c r="G17" s="27"/>
      <c r="H17" s="27">
        <v>1648000000000</v>
      </c>
      <c r="I17" s="27"/>
      <c r="J17" s="27">
        <v>410300000000</v>
      </c>
      <c r="L17" s="28">
        <f>J17/Q11*100</f>
        <v>1.4913863811746291</v>
      </c>
    </row>
    <row r="18" spans="1:15" ht="21.75" customHeight="1">
      <c r="A18" s="27" t="s">
        <v>307</v>
      </c>
      <c r="B18" s="41"/>
      <c r="D18" s="27">
        <v>145000000000</v>
      </c>
      <c r="E18" s="27"/>
      <c r="F18" s="27">
        <v>0</v>
      </c>
      <c r="G18" s="27"/>
      <c r="H18" s="27">
        <v>0</v>
      </c>
      <c r="I18" s="27"/>
      <c r="J18" s="27">
        <v>145000000000</v>
      </c>
      <c r="L18" s="28">
        <f>J18/Q11*100</f>
        <v>0.52705587440975188</v>
      </c>
    </row>
    <row r="19" spans="1:15" ht="21.75" customHeight="1">
      <c r="A19" s="27" t="s">
        <v>308</v>
      </c>
      <c r="B19" s="41"/>
      <c r="D19" s="27">
        <v>34000000000</v>
      </c>
      <c r="E19" s="27"/>
      <c r="F19" s="27">
        <v>0</v>
      </c>
      <c r="G19" s="27"/>
      <c r="H19" s="27">
        <v>34000000000</v>
      </c>
      <c r="I19" s="27"/>
      <c r="J19" s="27">
        <v>0</v>
      </c>
      <c r="L19" s="28">
        <f>J19/Q11*100</f>
        <v>0</v>
      </c>
    </row>
    <row r="20" spans="1:15" ht="21.75" customHeight="1">
      <c r="A20" s="27" t="s">
        <v>309</v>
      </c>
      <c r="B20" s="41"/>
      <c r="D20" s="27">
        <v>52800000000</v>
      </c>
      <c r="E20" s="27"/>
      <c r="F20" s="27">
        <v>0</v>
      </c>
      <c r="G20" s="27"/>
      <c r="H20" s="27">
        <v>0</v>
      </c>
      <c r="I20" s="27"/>
      <c r="J20" s="27">
        <v>52800000000</v>
      </c>
      <c r="L20" s="28">
        <f>J20/Q11*100</f>
        <v>0.19192103564713725</v>
      </c>
    </row>
    <row r="21" spans="1:15" ht="21.75" customHeight="1">
      <c r="A21" s="27" t="s">
        <v>291</v>
      </c>
      <c r="B21" s="41"/>
      <c r="D21" s="27">
        <v>615420000000</v>
      </c>
      <c r="E21" s="27"/>
      <c r="F21" s="27">
        <v>0</v>
      </c>
      <c r="G21" s="27"/>
      <c r="H21" s="27">
        <v>500000000000</v>
      </c>
      <c r="I21" s="27"/>
      <c r="J21" s="27">
        <v>115420000000</v>
      </c>
      <c r="L21" s="28">
        <f>J21/Q11*100</f>
        <v>0.41953647603016253</v>
      </c>
    </row>
    <row r="22" spans="1:15" ht="21.75" customHeight="1">
      <c r="A22" s="27" t="s">
        <v>310</v>
      </c>
      <c r="B22" s="41"/>
      <c r="D22" s="27">
        <v>586000000000</v>
      </c>
      <c r="E22" s="27"/>
      <c r="F22" s="27">
        <v>0</v>
      </c>
      <c r="G22" s="27"/>
      <c r="H22" s="27">
        <v>0</v>
      </c>
      <c r="I22" s="27"/>
      <c r="J22" s="27">
        <v>586000000000</v>
      </c>
      <c r="L22" s="28">
        <f>J22/Q11*100</f>
        <v>2.1300327062352733</v>
      </c>
    </row>
    <row r="23" spans="1:15" ht="21.75" customHeight="1">
      <c r="A23" s="27" t="s">
        <v>311</v>
      </c>
      <c r="B23" s="41"/>
      <c r="D23" s="27">
        <v>48000000000</v>
      </c>
      <c r="E23" s="27"/>
      <c r="F23" s="27">
        <v>0</v>
      </c>
      <c r="G23" s="27"/>
      <c r="H23" s="27">
        <v>0</v>
      </c>
      <c r="I23" s="27"/>
      <c r="J23" s="27">
        <v>48000000000</v>
      </c>
      <c r="L23" s="28">
        <f>J23/Q11*100</f>
        <v>0.17447366877012477</v>
      </c>
    </row>
    <row r="24" spans="1:15" ht="21.75" customHeight="1">
      <c r="A24" s="27" t="s">
        <v>312</v>
      </c>
      <c r="B24" s="41"/>
      <c r="D24" s="27">
        <v>0</v>
      </c>
      <c r="E24" s="27"/>
      <c r="F24" s="27">
        <v>65000000000</v>
      </c>
      <c r="G24" s="27"/>
      <c r="H24" s="27">
        <v>0</v>
      </c>
      <c r="I24" s="27"/>
      <c r="J24" s="27">
        <v>65000000000</v>
      </c>
      <c r="L24" s="28">
        <f>J24/Q11*100</f>
        <v>0.23626642645954399</v>
      </c>
    </row>
    <row r="25" spans="1:15" ht="21.75" customHeight="1">
      <c r="A25" s="27" t="s">
        <v>313</v>
      </c>
      <c r="B25" s="41"/>
      <c r="D25" s="27">
        <v>0</v>
      </c>
      <c r="E25" s="27"/>
      <c r="F25" s="27">
        <v>209000000000</v>
      </c>
      <c r="G25" s="27"/>
      <c r="H25" s="27">
        <v>0</v>
      </c>
      <c r="I25" s="27"/>
      <c r="J25" s="27">
        <v>209000000000</v>
      </c>
      <c r="L25" s="28">
        <f>J25/Q11*100</f>
        <v>0.75968743276991824</v>
      </c>
    </row>
    <row r="26" spans="1:15" ht="21.75" customHeight="1">
      <c r="A26" s="27" t="s">
        <v>292</v>
      </c>
      <c r="B26" s="41"/>
      <c r="D26" s="27">
        <v>0</v>
      </c>
      <c r="E26" s="27"/>
      <c r="F26" s="27">
        <v>957280000000</v>
      </c>
      <c r="G26" s="27"/>
      <c r="H26" s="27">
        <v>0</v>
      </c>
      <c r="I26" s="27"/>
      <c r="J26" s="27">
        <v>957280000000</v>
      </c>
      <c r="L26" s="28">
        <f>J26/Q11*100</f>
        <v>3.4795865341721881</v>
      </c>
    </row>
    <row r="27" spans="1:15" ht="21.75" customHeight="1">
      <c r="A27" s="27" t="s">
        <v>314</v>
      </c>
      <c r="B27" s="41"/>
      <c r="D27" s="27">
        <v>0</v>
      </c>
      <c r="E27" s="27"/>
      <c r="F27" s="27">
        <v>200000000000</v>
      </c>
      <c r="G27" s="27"/>
      <c r="H27" s="27">
        <v>0</v>
      </c>
      <c r="I27" s="27"/>
      <c r="J27" s="27">
        <v>200000000000</v>
      </c>
      <c r="L27" s="28">
        <f>J27/Q11*100</f>
        <v>0.72697361987551989</v>
      </c>
    </row>
    <row r="28" spans="1:15" ht="21.75" customHeight="1">
      <c r="A28" s="27" t="s">
        <v>315</v>
      </c>
      <c r="B28" s="41"/>
      <c r="D28" s="27">
        <v>0</v>
      </c>
      <c r="E28" s="27"/>
      <c r="F28" s="27">
        <v>902360000000</v>
      </c>
      <c r="G28" s="27"/>
      <c r="H28" s="27">
        <v>0</v>
      </c>
      <c r="I28" s="27"/>
      <c r="J28" s="27">
        <v>902360000000</v>
      </c>
      <c r="L28" s="28">
        <f>J28/Q11*100</f>
        <v>3.2799595781543704</v>
      </c>
    </row>
    <row r="29" spans="1:15" ht="21.75" customHeight="1" thickBot="1">
      <c r="A29" s="52" t="s">
        <v>26</v>
      </c>
      <c r="B29" s="52"/>
      <c r="D29" s="31">
        <f>SUM(D9:D28)</f>
        <v>15185222837329</v>
      </c>
      <c r="F29" s="31">
        <f>SUM(F9:F28)</f>
        <v>19017960121644</v>
      </c>
      <c r="H29" s="31">
        <f>SUM(H9:H28)</f>
        <v>21340529354847</v>
      </c>
      <c r="J29" s="31">
        <f>SUM(J9:J28)</f>
        <v>12862653604126</v>
      </c>
      <c r="L29" s="32">
        <f>SUM(L9:L28)</f>
        <v>46.754049258981894</v>
      </c>
      <c r="O29" s="21">
        <f>J29/Q11*100</f>
        <v>46.754049258981901</v>
      </c>
    </row>
    <row r="30" spans="1:15" ht="13.5" thickTop="1"/>
    <row r="31" spans="1:15">
      <c r="J31" s="42">
        <v>12862653604126</v>
      </c>
    </row>
    <row r="32" spans="1:15">
      <c r="D32" s="42"/>
      <c r="E32" s="42"/>
      <c r="F32" s="42"/>
      <c r="G32" s="42"/>
      <c r="H32" s="42"/>
      <c r="I32" s="42"/>
      <c r="J32" s="42">
        <f>J31-J29</f>
        <v>0</v>
      </c>
      <c r="K32" s="42"/>
    </row>
  </sheetData>
  <mergeCells count="7">
    <mergeCell ref="A29:B29"/>
    <mergeCell ref="A8:B8"/>
    <mergeCell ref="A1:L1"/>
    <mergeCell ref="A2:L2"/>
    <mergeCell ref="A3:L3"/>
    <mergeCell ref="F6:H6"/>
    <mergeCell ref="A5:L5"/>
  </mergeCells>
  <pageMargins left="0.39" right="0.39" top="0.39" bottom="0.39" header="0" footer="0"/>
  <pageSetup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Q22"/>
  <sheetViews>
    <sheetView rightToLeft="1" tabSelected="1" workbookViewId="0">
      <selection activeCell="D30" sqref="D30"/>
    </sheetView>
  </sheetViews>
  <sheetFormatPr defaultRowHeight="12.75"/>
  <cols>
    <col min="1" max="1" width="2.5703125" customWidth="1"/>
    <col min="2" max="2" width="51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21.85546875" bestFit="1" customWidth="1"/>
    <col min="13" max="13" width="19.140625" customWidth="1"/>
    <col min="14" max="14" width="15.42578125" bestFit="1" customWidth="1"/>
    <col min="16" max="16" width="15.42578125" bestFit="1" customWidth="1"/>
    <col min="17" max="17" width="12.7109375" bestFit="1" customWidth="1"/>
  </cols>
  <sheetData>
    <row r="1" spans="1:17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7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</row>
    <row r="3" spans="1:17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7" ht="14.45" customHeight="1"/>
    <row r="5" spans="1:17" ht="29.1" customHeight="1">
      <c r="A5" s="1" t="s">
        <v>197</v>
      </c>
      <c r="B5" s="58" t="s">
        <v>198</v>
      </c>
      <c r="C5" s="58"/>
      <c r="D5" s="58"/>
      <c r="E5" s="58"/>
      <c r="F5" s="58"/>
      <c r="G5" s="58"/>
      <c r="H5" s="58"/>
      <c r="I5" s="58"/>
      <c r="J5" s="58"/>
    </row>
    <row r="6" spans="1:17" ht="14.45" customHeight="1"/>
    <row r="7" spans="1:17" ht="14.45" customHeight="1" thickBot="1">
      <c r="A7" s="59" t="s">
        <v>199</v>
      </c>
      <c r="B7" s="59"/>
      <c r="D7" s="2" t="s">
        <v>200</v>
      </c>
      <c r="F7" s="2" t="s">
        <v>148</v>
      </c>
      <c r="H7" s="2" t="s">
        <v>201</v>
      </c>
      <c r="J7" s="2" t="s">
        <v>202</v>
      </c>
    </row>
    <row r="8" spans="1:17" ht="21.75" customHeight="1">
      <c r="A8" s="61" t="s">
        <v>203</v>
      </c>
      <c r="B8" s="61"/>
      <c r="D8" s="5" t="s">
        <v>204</v>
      </c>
      <c r="F8" s="6">
        <f>'درآمد سرمایه گذاری در سهام'!J24</f>
        <v>4263663810</v>
      </c>
      <c r="H8" s="7">
        <f>F8/$F$13*100</f>
        <v>0.45201229725304198</v>
      </c>
      <c r="J8" s="7">
        <f>F8/$L$16*100</f>
        <v>1.5497855569439754E-2</v>
      </c>
      <c r="L8" s="47"/>
      <c r="P8" s="20"/>
      <c r="Q8" s="20"/>
    </row>
    <row r="9" spans="1:17" ht="21.75" customHeight="1">
      <c r="A9" s="63" t="s">
        <v>205</v>
      </c>
      <c r="B9" s="63"/>
      <c r="D9" s="8" t="s">
        <v>206</v>
      </c>
      <c r="F9" s="9">
        <f>'درآمد سرمایه گذاری در صندوق'!J35</f>
        <v>90039343548</v>
      </c>
      <c r="H9" s="10">
        <f t="shared" ref="H9:H12" si="0">F9/$F$13*100</f>
        <v>9.545520550853972</v>
      </c>
      <c r="J9" s="10">
        <f t="shared" ref="J9:J12" si="1">F9/$L$16*100</f>
        <v>0.32728113755152549</v>
      </c>
      <c r="L9" s="43"/>
      <c r="M9" s="44"/>
      <c r="N9" s="20"/>
    </row>
    <row r="10" spans="1:17" ht="21.75" customHeight="1" thickBot="1">
      <c r="A10" s="63" t="s">
        <v>207</v>
      </c>
      <c r="B10" s="63"/>
      <c r="D10" s="8" t="s">
        <v>208</v>
      </c>
      <c r="F10" s="9">
        <f>'درآمد سرمایه گذاری در اوراق به'!J38</f>
        <v>432928450612</v>
      </c>
      <c r="H10" s="10">
        <f t="shared" si="0"/>
        <v>45.896907502031745</v>
      </c>
      <c r="J10" s="10">
        <f t="shared" si="1"/>
        <v>1.5736378144425294</v>
      </c>
      <c r="L10" s="46"/>
    </row>
    <row r="11" spans="1:17" ht="21.75" customHeight="1">
      <c r="A11" s="63" t="s">
        <v>209</v>
      </c>
      <c r="B11" s="63"/>
      <c r="D11" s="8" t="s">
        <v>210</v>
      </c>
      <c r="F11" s="9">
        <f>'درآمد سپرده بانکی'!D28</f>
        <v>415889910463</v>
      </c>
      <c r="H11" s="10">
        <f t="shared" si="0"/>
        <v>44.090566754310437</v>
      </c>
      <c r="J11" s="10">
        <f t="shared" si="1"/>
        <v>1.5117049683949648</v>
      </c>
      <c r="L11" s="43">
        <v>415889910463</v>
      </c>
      <c r="M11">
        <f>F11-L11</f>
        <v>0</v>
      </c>
    </row>
    <row r="12" spans="1:17" ht="21.75" customHeight="1">
      <c r="A12" s="65" t="s">
        <v>211</v>
      </c>
      <c r="B12" s="65"/>
      <c r="D12" s="11" t="s">
        <v>212</v>
      </c>
      <c r="F12" s="13">
        <f>'سایر درآمدها'!D11</f>
        <v>141422405</v>
      </c>
      <c r="H12" s="14">
        <f t="shared" si="0"/>
        <v>1.4992895550810346E-2</v>
      </c>
      <c r="J12" s="14">
        <f t="shared" si="1"/>
        <v>5.1405178847175909E-4</v>
      </c>
      <c r="L12" s="43">
        <v>1411663446</v>
      </c>
      <c r="M12">
        <f>F12-L12</f>
        <v>-1270241041</v>
      </c>
    </row>
    <row r="13" spans="1:17" ht="21.75" customHeight="1" thickBot="1">
      <c r="A13" s="67" t="s">
        <v>26</v>
      </c>
      <c r="B13" s="67"/>
      <c r="D13" s="16"/>
      <c r="F13" s="16">
        <f>SUM(F8:F12)</f>
        <v>943262790838</v>
      </c>
      <c r="H13" s="17">
        <f>SUM(H8:H12)</f>
        <v>100</v>
      </c>
      <c r="J13" s="17">
        <f>SUM(J8:J12)</f>
        <v>3.4286358277469309</v>
      </c>
    </row>
    <row r="14" spans="1:17" ht="13.5" thickTop="1"/>
    <row r="16" spans="1:17">
      <c r="L16" s="81">
        <v>27511314651864</v>
      </c>
    </row>
    <row r="20" spans="16:16" ht="13.5" thickBot="1"/>
    <row r="21" spans="16:16">
      <c r="P21" s="45"/>
    </row>
    <row r="22" spans="16:16">
      <c r="P22" s="4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AI37"/>
  <sheetViews>
    <sheetView rightToLeft="1" workbookViewId="0">
      <selection activeCell="U14" sqref="U14"/>
    </sheetView>
  </sheetViews>
  <sheetFormatPr defaultRowHeight="12.75"/>
  <cols>
    <col min="1" max="1" width="5.140625" customWidth="1"/>
    <col min="2" max="2" width="25.28515625" customWidth="1"/>
    <col min="3" max="3" width="1.28515625" customWidth="1"/>
    <col min="4" max="4" width="13" customWidth="1"/>
    <col min="5" max="5" width="1.28515625" customWidth="1"/>
    <col min="6" max="6" width="17" customWidth="1"/>
    <col min="7" max="7" width="1.28515625" customWidth="1"/>
    <col min="8" max="8" width="17.140625" customWidth="1"/>
    <col min="9" max="9" width="1.28515625" customWidth="1"/>
    <col min="10" max="10" width="20.28515625" customWidth="1"/>
    <col min="11" max="11" width="1.28515625" customWidth="1"/>
    <col min="12" max="12" width="23.28515625" customWidth="1"/>
    <col min="13" max="13" width="1.28515625" customWidth="1"/>
    <col min="14" max="14" width="19" customWidth="1"/>
    <col min="15" max="16" width="1.28515625" customWidth="1"/>
    <col min="17" max="17" width="18" customWidth="1"/>
    <col min="18" max="18" width="1.28515625" customWidth="1"/>
    <col min="19" max="19" width="17" customWidth="1"/>
    <col min="20" max="20" width="1.28515625" customWidth="1"/>
    <col min="21" max="21" width="16.85546875" customWidth="1"/>
    <col min="22" max="22" width="1.28515625" customWidth="1"/>
    <col min="23" max="23" width="15.5703125" customWidth="1"/>
    <col min="24" max="24" width="0.28515625" customWidth="1"/>
    <col min="26" max="26" width="19.5703125" customWidth="1"/>
    <col min="27" max="27" width="12.28515625" customWidth="1"/>
    <col min="28" max="28" width="14.28515625" customWidth="1"/>
    <col min="30" max="32" width="18.28515625" style="81" bestFit="1" customWidth="1"/>
  </cols>
  <sheetData>
    <row r="1" spans="1:35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35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35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35" ht="14.45" customHeight="1"/>
    <row r="5" spans="1:35" ht="14.45" customHeight="1">
      <c r="A5" s="1" t="s">
        <v>213</v>
      </c>
      <c r="B5" s="58" t="s">
        <v>214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35" ht="14.45" customHeight="1">
      <c r="D6" s="59" t="s">
        <v>215</v>
      </c>
      <c r="E6" s="59"/>
      <c r="F6" s="59"/>
      <c r="G6" s="59"/>
      <c r="H6" s="59"/>
      <c r="I6" s="59"/>
      <c r="J6" s="59"/>
      <c r="K6" s="59"/>
      <c r="L6" s="59"/>
      <c r="N6" s="59" t="s">
        <v>216</v>
      </c>
      <c r="O6" s="59"/>
      <c r="P6" s="59"/>
      <c r="Q6" s="59"/>
      <c r="R6" s="59"/>
      <c r="S6" s="59"/>
      <c r="T6" s="59"/>
      <c r="U6" s="59"/>
      <c r="V6" s="59"/>
      <c r="W6" s="59"/>
    </row>
    <row r="7" spans="1:35" ht="14.45" customHeight="1">
      <c r="D7" s="3"/>
      <c r="E7" s="3"/>
      <c r="F7" s="3"/>
      <c r="G7" s="3"/>
      <c r="H7" s="3"/>
      <c r="I7" s="3"/>
      <c r="J7" s="60" t="s">
        <v>26</v>
      </c>
      <c r="K7" s="60"/>
      <c r="L7" s="60"/>
      <c r="N7" s="3"/>
      <c r="O7" s="3"/>
      <c r="P7" s="3"/>
      <c r="Q7" s="3"/>
      <c r="R7" s="3"/>
      <c r="S7" s="3"/>
      <c r="T7" s="3"/>
      <c r="U7" s="60" t="s">
        <v>26</v>
      </c>
      <c r="V7" s="60"/>
      <c r="W7" s="60"/>
    </row>
    <row r="8" spans="1:35" ht="14.45" customHeight="1">
      <c r="A8" s="59" t="s">
        <v>217</v>
      </c>
      <c r="B8" s="59"/>
      <c r="D8" s="2" t="s">
        <v>218</v>
      </c>
      <c r="F8" s="2" t="s">
        <v>219</v>
      </c>
      <c r="H8" s="2" t="s">
        <v>220</v>
      </c>
      <c r="J8" s="4" t="s">
        <v>148</v>
      </c>
      <c r="K8" s="3"/>
      <c r="L8" s="4" t="s">
        <v>201</v>
      </c>
      <c r="N8" s="2" t="s">
        <v>218</v>
      </c>
      <c r="P8" s="59" t="s">
        <v>219</v>
      </c>
      <c r="Q8" s="59"/>
      <c r="S8" s="2" t="s">
        <v>220</v>
      </c>
      <c r="U8" s="4" t="s">
        <v>148</v>
      </c>
      <c r="V8" s="3"/>
      <c r="W8" s="4" t="s">
        <v>201</v>
      </c>
    </row>
    <row r="9" spans="1:35" ht="21.75" customHeight="1">
      <c r="A9" s="61" t="s">
        <v>24</v>
      </c>
      <c r="B9" s="61"/>
      <c r="D9" s="6">
        <v>0</v>
      </c>
      <c r="F9" s="6">
        <v>11418563500</v>
      </c>
      <c r="H9" s="6">
        <v>-12513910576</v>
      </c>
      <c r="J9" s="6">
        <f>D9+F9+H9</f>
        <v>-1095347076</v>
      </c>
      <c r="L9" s="7">
        <v>-0.12</v>
      </c>
      <c r="N9" s="6">
        <v>2808063580</v>
      </c>
      <c r="P9" s="62">
        <v>-9802238</v>
      </c>
      <c r="Q9" s="62"/>
      <c r="S9" s="6">
        <v>-15118018773</v>
      </c>
      <c r="U9" s="6">
        <f>S9+P9+N9</f>
        <v>-12319757431</v>
      </c>
      <c r="W9" s="7">
        <v>-0.24</v>
      </c>
      <c r="Z9" s="9">
        <v>-14954358492</v>
      </c>
      <c r="AA9">
        <v>-9802239</v>
      </c>
      <c r="AC9" t="s">
        <v>19</v>
      </c>
      <c r="AD9" s="81">
        <v>1217711876</v>
      </c>
      <c r="AE9" s="81">
        <v>7084263692</v>
      </c>
      <c r="AF9" s="81">
        <f>VLOOKUP(AD9,$H$9:$H$23,1,0)-AD9</f>
        <v>0</v>
      </c>
      <c r="AH9" t="s">
        <v>19</v>
      </c>
      <c r="AI9">
        <v>7084263692</v>
      </c>
    </row>
    <row r="10" spans="1:35" ht="21.75" customHeight="1">
      <c r="A10" s="63" t="s">
        <v>25</v>
      </c>
      <c r="B10" s="63"/>
      <c r="D10" s="9">
        <v>0</v>
      </c>
      <c r="F10" s="9">
        <v>0</v>
      </c>
      <c r="H10" s="9">
        <v>2067624102</v>
      </c>
      <c r="J10" s="9">
        <f t="shared" ref="J10:J23" si="0">D10+F10+H10</f>
        <v>2067624102</v>
      </c>
      <c r="L10" s="10">
        <v>-0.4</v>
      </c>
      <c r="N10" s="9">
        <v>1480000329</v>
      </c>
      <c r="P10" s="64">
        <v>0</v>
      </c>
      <c r="Q10" s="64"/>
      <c r="S10" s="9">
        <v>-1031268343</v>
      </c>
      <c r="U10" s="9">
        <f t="shared" ref="U10:U23" si="1">S10+P10+N10</f>
        <v>448731986</v>
      </c>
      <c r="W10" s="10">
        <v>0.01</v>
      </c>
      <c r="Z10" s="9">
        <v>265251139</v>
      </c>
      <c r="AC10" t="s">
        <v>225</v>
      </c>
      <c r="AD10" s="81">
        <v>0</v>
      </c>
      <c r="AE10" s="81">
        <v>54216130</v>
      </c>
      <c r="AF10" s="81">
        <f t="shared" ref="AF10:AF21" si="2">VLOOKUP(AD10,$H$9:$H$23,1,0)-AD10</f>
        <v>0</v>
      </c>
      <c r="AH10" t="s">
        <v>20</v>
      </c>
      <c r="AI10">
        <v>-665887570</v>
      </c>
    </row>
    <row r="11" spans="1:35" ht="21.75" customHeight="1">
      <c r="A11" s="63" t="s">
        <v>21</v>
      </c>
      <c r="B11" s="63"/>
      <c r="D11" s="9">
        <v>0</v>
      </c>
      <c r="F11" s="9">
        <v>-4859043640</v>
      </c>
      <c r="H11" s="9">
        <v>4343167276</v>
      </c>
      <c r="J11" s="9">
        <f t="shared" si="0"/>
        <v>-515876364</v>
      </c>
      <c r="L11" s="10">
        <v>-0.06</v>
      </c>
      <c r="N11" s="9">
        <v>3556410256</v>
      </c>
      <c r="P11" s="64">
        <v>4047644360</v>
      </c>
      <c r="Q11" s="64"/>
      <c r="S11" s="9">
        <v>11003149576</v>
      </c>
      <c r="U11" s="9">
        <f t="shared" si="1"/>
        <v>18607204192</v>
      </c>
      <c r="W11" s="10">
        <v>0.36</v>
      </c>
      <c r="Z11" s="9">
        <v>11232468176</v>
      </c>
      <c r="AA11">
        <v>4047644362</v>
      </c>
      <c r="AC11" t="s">
        <v>25</v>
      </c>
      <c r="AD11" s="81">
        <v>2067624102</v>
      </c>
      <c r="AE11" s="81">
        <v>-1031268343</v>
      </c>
      <c r="AF11" s="81">
        <f t="shared" si="2"/>
        <v>0</v>
      </c>
      <c r="AH11" t="s">
        <v>226</v>
      </c>
      <c r="AI11">
        <v>-4489795900</v>
      </c>
    </row>
    <row r="12" spans="1:35" ht="21.75" customHeight="1">
      <c r="A12" s="63" t="s">
        <v>19</v>
      </c>
      <c r="B12" s="63"/>
      <c r="D12" s="9">
        <v>0</v>
      </c>
      <c r="F12" s="9">
        <v>0</v>
      </c>
      <c r="H12" s="9">
        <v>1217711876</v>
      </c>
      <c r="J12" s="9">
        <f t="shared" si="0"/>
        <v>1217711876</v>
      </c>
      <c r="L12" s="10">
        <v>1.68</v>
      </c>
      <c r="N12" s="9">
        <v>420000000</v>
      </c>
      <c r="P12" s="64">
        <v>0</v>
      </c>
      <c r="Q12" s="64"/>
      <c r="S12" s="9">
        <v>7084263692</v>
      </c>
      <c r="U12" s="9">
        <f t="shared" si="1"/>
        <v>7504263692</v>
      </c>
      <c r="W12" s="10">
        <v>0.36</v>
      </c>
      <c r="Z12" s="9">
        <v>18504199552</v>
      </c>
      <c r="AA12">
        <v>-11253004128</v>
      </c>
      <c r="AC12" t="s">
        <v>224</v>
      </c>
      <c r="AD12" s="81">
        <v>0</v>
      </c>
      <c r="AE12" s="81">
        <v>3204526388</v>
      </c>
      <c r="AF12" s="81">
        <f t="shared" si="2"/>
        <v>0</v>
      </c>
    </row>
    <row r="13" spans="1:35" ht="21.75" customHeight="1">
      <c r="A13" s="63" t="s">
        <v>20</v>
      </c>
      <c r="B13" s="63"/>
      <c r="D13" s="9">
        <v>0</v>
      </c>
      <c r="F13" s="9">
        <v>0</v>
      </c>
      <c r="H13" s="9">
        <v>2443295451</v>
      </c>
      <c r="J13" s="9">
        <f t="shared" si="0"/>
        <v>2443295451</v>
      </c>
      <c r="L13" s="10">
        <v>-0.14000000000000001</v>
      </c>
      <c r="N13" s="9">
        <v>1657440873</v>
      </c>
      <c r="P13" s="64">
        <v>0</v>
      </c>
      <c r="Q13" s="64"/>
      <c r="S13" s="9">
        <v>-665887570</v>
      </c>
      <c r="U13" s="9">
        <f t="shared" si="1"/>
        <v>991553303</v>
      </c>
      <c r="W13" s="10">
        <v>0.01</v>
      </c>
      <c r="Z13" s="9">
        <v>-1101595132</v>
      </c>
      <c r="AA13">
        <v>559693071</v>
      </c>
      <c r="AC13" t="s">
        <v>223</v>
      </c>
      <c r="AD13" s="81">
        <v>0</v>
      </c>
      <c r="AE13" s="81">
        <v>12325260315</v>
      </c>
      <c r="AF13" s="81">
        <f t="shared" si="2"/>
        <v>0</v>
      </c>
    </row>
    <row r="14" spans="1:35" ht="21.75" customHeight="1">
      <c r="A14" s="63" t="s">
        <v>221</v>
      </c>
      <c r="B14" s="63"/>
      <c r="D14" s="9">
        <v>0</v>
      </c>
      <c r="F14" s="9">
        <v>0</v>
      </c>
      <c r="H14" s="9">
        <v>0</v>
      </c>
      <c r="J14" s="9">
        <f t="shared" si="0"/>
        <v>0</v>
      </c>
      <c r="L14" s="10">
        <v>0</v>
      </c>
      <c r="N14" s="9">
        <v>1680000000</v>
      </c>
      <c r="P14" s="64">
        <v>0</v>
      </c>
      <c r="Q14" s="64"/>
      <c r="S14" s="9">
        <v>241753003</v>
      </c>
      <c r="U14" s="9">
        <f t="shared" si="1"/>
        <v>1921753003</v>
      </c>
      <c r="W14" s="10">
        <v>0.04</v>
      </c>
      <c r="Z14" s="9">
        <v>304782500</v>
      </c>
      <c r="AC14" t="s">
        <v>21</v>
      </c>
      <c r="AD14" s="81">
        <v>4343167276</v>
      </c>
      <c r="AE14" s="81">
        <v>11003149576</v>
      </c>
      <c r="AF14" s="81">
        <f t="shared" si="2"/>
        <v>0</v>
      </c>
    </row>
    <row r="15" spans="1:35" ht="21.75" customHeight="1">
      <c r="A15" s="63" t="s">
        <v>222</v>
      </c>
      <c r="B15" s="63"/>
      <c r="D15" s="9">
        <v>0</v>
      </c>
      <c r="F15" s="9">
        <v>0</v>
      </c>
      <c r="H15" s="9">
        <v>0</v>
      </c>
      <c r="J15" s="9">
        <f t="shared" si="0"/>
        <v>0</v>
      </c>
      <c r="L15" s="10">
        <v>0</v>
      </c>
      <c r="N15" s="9">
        <v>3150000000</v>
      </c>
      <c r="P15" s="64">
        <v>0</v>
      </c>
      <c r="Q15" s="64"/>
      <c r="S15" s="9">
        <v>-3731503411</v>
      </c>
      <c r="U15" s="9">
        <f t="shared" si="1"/>
        <v>-581503411</v>
      </c>
      <c r="W15" s="10">
        <v>-0.01</v>
      </c>
      <c r="Z15" s="9">
        <v>-3619071373</v>
      </c>
      <c r="AC15" t="s">
        <v>20</v>
      </c>
      <c r="AD15" s="81">
        <v>2443295451</v>
      </c>
      <c r="AE15" s="81">
        <v>-665887570</v>
      </c>
      <c r="AF15" s="81">
        <f t="shared" si="2"/>
        <v>0</v>
      </c>
    </row>
    <row r="16" spans="1:35" ht="21.75" customHeight="1">
      <c r="A16" s="63" t="s">
        <v>223</v>
      </c>
      <c r="B16" s="63"/>
      <c r="D16" s="9">
        <v>0</v>
      </c>
      <c r="F16" s="9">
        <v>0</v>
      </c>
      <c r="H16" s="9">
        <v>0</v>
      </c>
      <c r="J16" s="9">
        <f t="shared" si="0"/>
        <v>0</v>
      </c>
      <c r="L16" s="10">
        <v>0</v>
      </c>
      <c r="N16" s="9">
        <v>0</v>
      </c>
      <c r="P16" s="64">
        <v>0</v>
      </c>
      <c r="Q16" s="64"/>
      <c r="S16" s="9">
        <v>12325260315</v>
      </c>
      <c r="U16" s="9">
        <f t="shared" si="1"/>
        <v>12325260315</v>
      </c>
      <c r="W16" s="10">
        <v>0.24</v>
      </c>
      <c r="Z16" s="9">
        <v>12530803041</v>
      </c>
      <c r="AC16" t="s">
        <v>228</v>
      </c>
      <c r="AD16" s="81">
        <v>0</v>
      </c>
      <c r="AE16" s="81">
        <v>407398054</v>
      </c>
      <c r="AF16" s="81">
        <f t="shared" si="2"/>
        <v>0</v>
      </c>
    </row>
    <row r="17" spans="1:32" ht="21.75" customHeight="1">
      <c r="A17" s="63" t="s">
        <v>224</v>
      </c>
      <c r="B17" s="63"/>
      <c r="D17" s="9">
        <v>0</v>
      </c>
      <c r="F17" s="9">
        <v>0</v>
      </c>
      <c r="H17" s="9">
        <v>0</v>
      </c>
      <c r="J17" s="9">
        <f t="shared" si="0"/>
        <v>0</v>
      </c>
      <c r="L17" s="10">
        <v>0</v>
      </c>
      <c r="N17" s="9">
        <v>0</v>
      </c>
      <c r="P17" s="64">
        <v>0</v>
      </c>
      <c r="Q17" s="64"/>
      <c r="S17" s="9">
        <v>3204526388</v>
      </c>
      <c r="U17" s="9">
        <f t="shared" si="1"/>
        <v>3204526388</v>
      </c>
      <c r="W17" s="10">
        <v>0.06</v>
      </c>
      <c r="Z17" s="9">
        <v>3320213072</v>
      </c>
      <c r="AC17" t="s">
        <v>24</v>
      </c>
      <c r="AD17" s="81">
        <v>-12513910576</v>
      </c>
      <c r="AE17" s="81">
        <v>-15118018773</v>
      </c>
      <c r="AF17" s="81">
        <f t="shared" si="2"/>
        <v>0</v>
      </c>
    </row>
    <row r="18" spans="1:32" ht="21.75" customHeight="1">
      <c r="A18" s="63" t="s">
        <v>225</v>
      </c>
      <c r="B18" s="63"/>
      <c r="D18" s="9">
        <v>0</v>
      </c>
      <c r="F18" s="9">
        <v>0</v>
      </c>
      <c r="H18" s="9">
        <v>0</v>
      </c>
      <c r="J18" s="9">
        <f t="shared" si="0"/>
        <v>0</v>
      </c>
      <c r="L18" s="10">
        <v>0</v>
      </c>
      <c r="N18" s="9">
        <v>0</v>
      </c>
      <c r="P18" s="64">
        <v>0</v>
      </c>
      <c r="Q18" s="64"/>
      <c r="S18" s="9">
        <v>54216130</v>
      </c>
      <c r="U18" s="9">
        <f t="shared" si="1"/>
        <v>54216130</v>
      </c>
      <c r="W18" s="10">
        <v>0</v>
      </c>
      <c r="Z18" s="9">
        <v>71390150</v>
      </c>
      <c r="AC18" t="s">
        <v>222</v>
      </c>
      <c r="AD18" s="81">
        <v>0</v>
      </c>
      <c r="AE18" s="81">
        <v>-3731503411</v>
      </c>
      <c r="AF18" s="81">
        <f t="shared" si="2"/>
        <v>0</v>
      </c>
    </row>
    <row r="19" spans="1:32" ht="21.75" customHeight="1">
      <c r="A19" s="63" t="s">
        <v>226</v>
      </c>
      <c r="B19" s="63"/>
      <c r="D19" s="9">
        <v>0</v>
      </c>
      <c r="F19" s="9">
        <v>0</v>
      </c>
      <c r="H19" s="9">
        <v>0</v>
      </c>
      <c r="J19" s="9">
        <f t="shared" si="0"/>
        <v>0</v>
      </c>
      <c r="L19" s="10">
        <v>0</v>
      </c>
      <c r="N19" s="9">
        <v>0</v>
      </c>
      <c r="P19" s="64">
        <v>0</v>
      </c>
      <c r="Q19" s="64"/>
      <c r="S19" s="9">
        <v>-4489795900</v>
      </c>
      <c r="U19" s="9">
        <f t="shared" si="1"/>
        <v>-4489795900</v>
      </c>
      <c r="W19" s="10">
        <v>-0.21</v>
      </c>
      <c r="Z19" s="9">
        <v>-10789033883</v>
      </c>
      <c r="AA19">
        <v>6402933174</v>
      </c>
      <c r="AC19" t="s">
        <v>226</v>
      </c>
      <c r="AD19" s="81">
        <v>0</v>
      </c>
      <c r="AE19" s="81">
        <v>-4489795900</v>
      </c>
      <c r="AF19" s="81">
        <f t="shared" si="2"/>
        <v>0</v>
      </c>
    </row>
    <row r="20" spans="1:32" ht="21.75" customHeight="1">
      <c r="A20" s="63" t="s">
        <v>227</v>
      </c>
      <c r="B20" s="63"/>
      <c r="D20" s="9">
        <v>0</v>
      </c>
      <c r="F20" s="9">
        <v>0</v>
      </c>
      <c r="H20" s="9">
        <v>0</v>
      </c>
      <c r="J20" s="9">
        <f t="shared" si="0"/>
        <v>0</v>
      </c>
      <c r="L20" s="10">
        <v>0</v>
      </c>
      <c r="N20" s="9">
        <v>0</v>
      </c>
      <c r="P20" s="64">
        <v>0</v>
      </c>
      <c r="Q20" s="64"/>
      <c r="S20" s="9">
        <v>-751903539</v>
      </c>
      <c r="U20" s="9">
        <f t="shared" si="1"/>
        <v>-751903539</v>
      </c>
      <c r="W20" s="10">
        <v>-0.01</v>
      </c>
      <c r="Z20" s="9">
        <v>-564827048</v>
      </c>
      <c r="AC20" t="s">
        <v>227</v>
      </c>
      <c r="AD20" s="81">
        <v>0</v>
      </c>
      <c r="AE20" s="81">
        <v>-751903539</v>
      </c>
      <c r="AF20" s="81">
        <f t="shared" si="2"/>
        <v>0</v>
      </c>
    </row>
    <row r="21" spans="1:32" ht="21.75" customHeight="1">
      <c r="A21" s="63" t="s">
        <v>228</v>
      </c>
      <c r="B21" s="63"/>
      <c r="D21" s="9">
        <v>0</v>
      </c>
      <c r="F21" s="9">
        <v>0</v>
      </c>
      <c r="H21" s="9">
        <v>0</v>
      </c>
      <c r="J21" s="9">
        <f t="shared" si="0"/>
        <v>0</v>
      </c>
      <c r="L21" s="10">
        <v>0</v>
      </c>
      <c r="N21" s="9">
        <v>0</v>
      </c>
      <c r="P21" s="64">
        <v>0</v>
      </c>
      <c r="Q21" s="64"/>
      <c r="S21" s="9">
        <v>407398054</v>
      </c>
      <c r="U21" s="9">
        <f t="shared" si="1"/>
        <v>407398054</v>
      </c>
      <c r="W21" s="10">
        <v>0.01</v>
      </c>
      <c r="Z21" s="9">
        <v>435522650</v>
      </c>
      <c r="AB21" s="43"/>
      <c r="AC21" t="s">
        <v>221</v>
      </c>
      <c r="AD21" s="81">
        <v>0</v>
      </c>
      <c r="AE21" s="81">
        <v>241753003</v>
      </c>
      <c r="AF21" s="81">
        <f t="shared" si="2"/>
        <v>0</v>
      </c>
    </row>
    <row r="22" spans="1:32" ht="21.75" customHeight="1">
      <c r="A22" s="63" t="s">
        <v>23</v>
      </c>
      <c r="B22" s="63"/>
      <c r="D22" s="9">
        <v>0</v>
      </c>
      <c r="F22" s="9">
        <v>46525158</v>
      </c>
      <c r="H22" s="9">
        <v>0</v>
      </c>
      <c r="J22" s="9">
        <f t="shared" si="0"/>
        <v>46525158</v>
      </c>
      <c r="L22" s="10">
        <v>0.01</v>
      </c>
      <c r="N22" s="9">
        <v>0</v>
      </c>
      <c r="P22" s="64">
        <v>-142202828</v>
      </c>
      <c r="Q22" s="64"/>
      <c r="S22" s="9">
        <v>0</v>
      </c>
      <c r="U22" s="9">
        <f t="shared" si="1"/>
        <v>-142202828</v>
      </c>
      <c r="W22" s="10">
        <v>0</v>
      </c>
      <c r="Z22" s="9">
        <v>0</v>
      </c>
      <c r="AA22">
        <v>-142202829</v>
      </c>
    </row>
    <row r="23" spans="1:32" ht="21.75" customHeight="1">
      <c r="A23" s="65" t="s">
        <v>22</v>
      </c>
      <c r="B23" s="65"/>
      <c r="D23" s="13">
        <v>0</v>
      </c>
      <c r="F23" s="13">
        <v>99730663</v>
      </c>
      <c r="H23" s="13">
        <v>0</v>
      </c>
      <c r="J23" s="13">
        <f t="shared" si="0"/>
        <v>99730663</v>
      </c>
      <c r="L23" s="14">
        <v>0.01</v>
      </c>
      <c r="N23" s="13">
        <v>0</v>
      </c>
      <c r="P23" s="64">
        <v>173899413</v>
      </c>
      <c r="Q23" s="66"/>
      <c r="S23" s="13">
        <v>0</v>
      </c>
      <c r="U23" s="13">
        <f t="shared" si="1"/>
        <v>173899413</v>
      </c>
      <c r="W23" s="14">
        <v>0</v>
      </c>
      <c r="Z23" s="9">
        <v>0</v>
      </c>
    </row>
    <row r="24" spans="1:32" ht="21.75" customHeight="1">
      <c r="A24" s="67" t="s">
        <v>26</v>
      </c>
      <c r="B24" s="67"/>
      <c r="D24" s="16">
        <v>0</v>
      </c>
      <c r="F24" s="16">
        <f>SUM(F9:F23)</f>
        <v>6705775681</v>
      </c>
      <c r="H24" s="16">
        <f>SUM(H9:H23)</f>
        <v>-2442111871</v>
      </c>
      <c r="J24" s="16">
        <f>SUM(J9:J23)</f>
        <v>4263663810</v>
      </c>
      <c r="L24" s="17">
        <v>0.98</v>
      </c>
      <c r="N24" s="16">
        <f>SUM(N9:N23)</f>
        <v>14751915038</v>
      </c>
      <c r="Q24" s="16">
        <f>SUM(P9:Q23)</f>
        <v>4069538707</v>
      </c>
      <c r="S24" s="16">
        <f>SUM(S9:S23)</f>
        <v>8532189622</v>
      </c>
      <c r="U24" s="16">
        <f>SUM(U9:U23)</f>
        <v>27353643367</v>
      </c>
      <c r="W24" s="17">
        <v>0.62</v>
      </c>
      <c r="Z24" s="9"/>
    </row>
    <row r="25" spans="1:32">
      <c r="Z25" s="20">
        <f>SUM(Z9:Z24)</f>
        <v>15635744352</v>
      </c>
      <c r="AA25">
        <f>SUM(AA9:AA24)</f>
        <v>-394738589</v>
      </c>
    </row>
    <row r="26" spans="1:32">
      <c r="F26" s="20">
        <f>SUM('درآمد ناشی از تغییر قیمت اوراق'!I48:I51)</f>
        <v>6705775681</v>
      </c>
      <c r="H26" s="20">
        <f>SUM('درآمد ناشی از فروش'!I37:I49)</f>
        <v>-2442111871</v>
      </c>
      <c r="Q26" s="20">
        <f>SUM('درآمد ناشی از تغییر قیمت اوراق'!Q48:Q52)</f>
        <v>4069538707</v>
      </c>
      <c r="S26" s="20">
        <f>SUM('درآمد ناشی از فروش'!Q37:Q49)</f>
        <v>8532189622</v>
      </c>
    </row>
    <row r="27" spans="1:32">
      <c r="F27" s="20">
        <f>F26-F24</f>
        <v>0</v>
      </c>
      <c r="H27" s="20">
        <f>H26-H24</f>
        <v>0</v>
      </c>
      <c r="Q27" s="20">
        <f>Q26-Q24</f>
        <v>0</v>
      </c>
      <c r="S27" s="20">
        <f>S26-S24</f>
        <v>0</v>
      </c>
    </row>
    <row r="30" spans="1:32">
      <c r="S30" s="43"/>
    </row>
    <row r="31" spans="1:32">
      <c r="N31" s="43">
        <v>15400063950</v>
      </c>
      <c r="Q31" s="43"/>
      <c r="S31" s="43">
        <v>15105242074</v>
      </c>
      <c r="Z31" t="s">
        <v>24</v>
      </c>
      <c r="AA31">
        <v>11418563500</v>
      </c>
    </row>
    <row r="32" spans="1:32">
      <c r="N32" s="43">
        <v>648148912</v>
      </c>
      <c r="S32" s="20">
        <v>-394738589</v>
      </c>
      <c r="Z32" t="s">
        <v>23</v>
      </c>
      <c r="AA32">
        <v>46525158</v>
      </c>
    </row>
    <row r="33" spans="14:27">
      <c r="N33" s="20">
        <f>N31-N32</f>
        <v>14751915038</v>
      </c>
      <c r="S33" s="20">
        <f>S31+S32</f>
        <v>14710503485</v>
      </c>
      <c r="Z33" t="s">
        <v>22</v>
      </c>
      <c r="AA33">
        <v>99730663</v>
      </c>
    </row>
    <row r="34" spans="14:27">
      <c r="N34" s="20">
        <f>N24-N33</f>
        <v>0</v>
      </c>
      <c r="S34" s="43">
        <v>173899413</v>
      </c>
      <c r="Z34" t="s">
        <v>21</v>
      </c>
      <c r="AA34">
        <v>-4859043640</v>
      </c>
    </row>
    <row r="35" spans="14:27">
      <c r="S35" s="20">
        <f>S33+S34</f>
        <v>14884402898</v>
      </c>
      <c r="Z35" t="s">
        <v>389</v>
      </c>
      <c r="AA35">
        <v>-2416330694</v>
      </c>
    </row>
    <row r="37" spans="14:27">
      <c r="S37" s="20">
        <f>S24-S35</f>
        <v>-6352213276</v>
      </c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AK38"/>
  <sheetViews>
    <sheetView rightToLeft="1" topLeftCell="H14" workbookViewId="0">
      <selection activeCell="N50" sqref="N50"/>
    </sheetView>
  </sheetViews>
  <sheetFormatPr defaultRowHeight="12.75"/>
  <cols>
    <col min="1" max="1" width="6.42578125" bestFit="1" customWidth="1"/>
    <col min="2" max="2" width="22.7109375" customWidth="1"/>
    <col min="3" max="3" width="1.28515625" customWidth="1"/>
    <col min="4" max="4" width="16.28515625" bestFit="1" customWidth="1"/>
    <col min="5" max="5" width="1.28515625" customWidth="1"/>
    <col min="6" max="6" width="17" bestFit="1" customWidth="1"/>
    <col min="7" max="7" width="1.28515625" customWidth="1"/>
    <col min="8" max="8" width="16" bestFit="1" customWidth="1"/>
    <col min="9" max="9" width="1.28515625" customWidth="1"/>
    <col min="10" max="10" width="17.14062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7.85546875" customWidth="1"/>
    <col min="18" max="18" width="1.28515625" customWidth="1"/>
    <col min="19" max="19" width="16.140625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5.140625" bestFit="1" customWidth="1"/>
    <col min="25" max="25" width="0.28515625" hidden="1" customWidth="1"/>
    <col min="26" max="26" width="31" bestFit="1" customWidth="1"/>
    <col min="27" max="28" width="16.5703125" style="81" bestFit="1" customWidth="1"/>
    <col min="29" max="30" width="0" hidden="1" customWidth="1"/>
    <col min="31" max="31" width="11.5703125" bestFit="1" customWidth="1"/>
    <col min="33" max="33" width="32.5703125" bestFit="1" customWidth="1"/>
    <col min="34" max="34" width="19.28515625" style="81" bestFit="1" customWidth="1"/>
    <col min="35" max="36" width="12.42578125" bestFit="1" customWidth="1"/>
    <col min="37" max="37" width="11.42578125" bestFit="1" customWidth="1"/>
  </cols>
  <sheetData>
    <row r="1" spans="1:37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37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37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37" ht="14.45" customHeight="1"/>
    <row r="5" spans="1:37" ht="14.45" customHeight="1">
      <c r="A5" s="1" t="s">
        <v>229</v>
      </c>
      <c r="B5" s="58" t="s">
        <v>230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37" ht="14.45" customHeight="1">
      <c r="D6" s="59" t="s">
        <v>215</v>
      </c>
      <c r="E6" s="59"/>
      <c r="F6" s="59"/>
      <c r="G6" s="59"/>
      <c r="H6" s="59"/>
      <c r="I6" s="59"/>
      <c r="J6" s="59"/>
      <c r="K6" s="59"/>
      <c r="L6" s="59"/>
      <c r="N6" s="59" t="s">
        <v>216</v>
      </c>
      <c r="O6" s="59"/>
      <c r="P6" s="59"/>
      <c r="Q6" s="59"/>
      <c r="R6" s="59"/>
      <c r="S6" s="59"/>
      <c r="T6" s="59"/>
      <c r="U6" s="59"/>
      <c r="V6" s="59"/>
      <c r="W6" s="59"/>
    </row>
    <row r="7" spans="1:37" ht="14.45" customHeight="1">
      <c r="D7" s="3"/>
      <c r="E7" s="3"/>
      <c r="F7" s="3"/>
      <c r="G7" s="3"/>
      <c r="H7" s="3"/>
      <c r="I7" s="3"/>
      <c r="J7" s="60" t="s">
        <v>26</v>
      </c>
      <c r="K7" s="60"/>
      <c r="L7" s="60"/>
      <c r="N7" s="3"/>
      <c r="O7" s="3"/>
      <c r="P7" s="3"/>
      <c r="Q7" s="3"/>
      <c r="R7" s="3"/>
      <c r="S7" s="3"/>
      <c r="T7" s="3"/>
      <c r="U7" s="60" t="s">
        <v>26</v>
      </c>
      <c r="V7" s="60"/>
      <c r="W7" s="60"/>
    </row>
    <row r="8" spans="1:37" ht="14.45" customHeight="1">
      <c r="A8" s="59" t="s">
        <v>32</v>
      </c>
      <c r="B8" s="59"/>
      <c r="D8" s="2" t="s">
        <v>231</v>
      </c>
      <c r="F8" s="2" t="s">
        <v>219</v>
      </c>
      <c r="H8" s="2" t="s">
        <v>220</v>
      </c>
      <c r="J8" s="4" t="s">
        <v>148</v>
      </c>
      <c r="K8" s="3"/>
      <c r="L8" s="4" t="s">
        <v>201</v>
      </c>
      <c r="N8" s="2" t="s">
        <v>231</v>
      </c>
      <c r="P8" s="59" t="s">
        <v>219</v>
      </c>
      <c r="Q8" s="59"/>
      <c r="S8" s="2" t="s">
        <v>220</v>
      </c>
      <c r="U8" s="4" t="s">
        <v>148</v>
      </c>
      <c r="V8" s="3"/>
      <c r="W8" s="4" t="s">
        <v>201</v>
      </c>
    </row>
    <row r="9" spans="1:37" ht="21.75" customHeight="1">
      <c r="A9" s="61" t="s">
        <v>41</v>
      </c>
      <c r="B9" s="61"/>
      <c r="D9" s="6">
        <v>0</v>
      </c>
      <c r="F9" s="6">
        <v>-26767912467</v>
      </c>
      <c r="H9" s="6">
        <v>32019336759</v>
      </c>
      <c r="J9" s="6">
        <f>D9+F9+H9</f>
        <v>5251424292</v>
      </c>
      <c r="L9" s="7">
        <v>3.53</v>
      </c>
      <c r="N9" s="6">
        <v>0</v>
      </c>
      <c r="P9" s="62">
        <f>VLOOKUP(F9,$AA$9:$AE$27,5,0)</f>
        <v>0</v>
      </c>
      <c r="Q9" s="62"/>
      <c r="S9" s="6">
        <v>89770477570</v>
      </c>
      <c r="U9" s="6">
        <f>S9+P9+N9</f>
        <v>89770477570</v>
      </c>
      <c r="W9" s="7">
        <v>1.72</v>
      </c>
      <c r="X9" s="20">
        <f>VLOOKUP(F9,AA:AA,1,0)-F9</f>
        <v>0</v>
      </c>
      <c r="Z9" t="s">
        <v>49</v>
      </c>
      <c r="AA9" s="81">
        <v>9346613143</v>
      </c>
      <c r="AB9" s="81">
        <f>VLOOKUP(AA9,$F$9:$F$34,1,0)-AA9</f>
        <v>0</v>
      </c>
      <c r="AE9">
        <v>-5796067919</v>
      </c>
      <c r="AG9" t="s">
        <v>36</v>
      </c>
      <c r="AH9" s="81">
        <v>125879419659</v>
      </c>
      <c r="AI9" s="83">
        <f>VLOOKUP(AH9,$H$9:$H$34,1,0)-AH9</f>
        <v>0</v>
      </c>
      <c r="AJ9">
        <v>196059692895</v>
      </c>
      <c r="AK9">
        <f>VLOOKUP(AJ9,$S$9:$S$34,1,0)-AJ9</f>
        <v>0</v>
      </c>
    </row>
    <row r="10" spans="1:37" ht="21.75" customHeight="1">
      <c r="A10" s="63" t="s">
        <v>45</v>
      </c>
      <c r="B10" s="63"/>
      <c r="D10" s="9">
        <v>0</v>
      </c>
      <c r="F10" s="9">
        <v>1530954367</v>
      </c>
      <c r="H10" s="9">
        <v>-1193496488</v>
      </c>
      <c r="J10" s="9">
        <f t="shared" ref="J10:J34" si="0">D10+F10+H10</f>
        <v>337457879</v>
      </c>
      <c r="L10" s="10">
        <v>0.04</v>
      </c>
      <c r="N10" s="9">
        <v>0</v>
      </c>
      <c r="P10" s="64">
        <f t="shared" ref="P10:P34" si="1">VLOOKUP(F10,$AA$9:$AE$27,5,0)</f>
        <v>32535642</v>
      </c>
      <c r="Q10" s="64"/>
      <c r="S10" s="9">
        <v>-464839063</v>
      </c>
      <c r="U10" s="9">
        <f t="shared" ref="U10:U34" si="2">S10+P10+N10</f>
        <v>-432303421</v>
      </c>
      <c r="W10" s="10">
        <v>-0.01</v>
      </c>
      <c r="X10" s="20">
        <f t="shared" ref="X10:X34" si="3">VLOOKUP(F10,AA:AA,1,0)-F10</f>
        <v>0</v>
      </c>
      <c r="Z10" t="s">
        <v>37</v>
      </c>
      <c r="AA10" s="81">
        <v>4171041000</v>
      </c>
      <c r="AB10" s="81">
        <f t="shared" ref="AB10:AB27" si="4">VLOOKUP(AA10,$F$9:$F$34,1,0)-AA10</f>
        <v>0</v>
      </c>
      <c r="AE10">
        <v>-6248110133</v>
      </c>
      <c r="AG10" t="s">
        <v>37</v>
      </c>
      <c r="AH10" s="81">
        <v>0</v>
      </c>
      <c r="AI10" s="83">
        <f t="shared" ref="AI10:AI26" si="5">VLOOKUP(AH10,$H$9:$H$34,1,0)-AH10</f>
        <v>0</v>
      </c>
      <c r="AJ10">
        <v>9165532985</v>
      </c>
      <c r="AK10">
        <f t="shared" ref="AK10:AK26" si="6">VLOOKUP(AJ10,$S$9:$S$34,1,0)-AJ10</f>
        <v>0</v>
      </c>
    </row>
    <row r="11" spans="1:37" ht="21.75" customHeight="1">
      <c r="A11" s="63" t="s">
        <v>39</v>
      </c>
      <c r="B11" s="63"/>
      <c r="D11" s="9">
        <v>0</v>
      </c>
      <c r="F11" s="9">
        <v>0</v>
      </c>
      <c r="H11" s="9">
        <v>3858194604</v>
      </c>
      <c r="J11" s="9">
        <f t="shared" si="0"/>
        <v>3858194604</v>
      </c>
      <c r="L11" s="10">
        <v>0.43</v>
      </c>
      <c r="N11" s="9">
        <v>0</v>
      </c>
      <c r="P11" s="64">
        <v>0</v>
      </c>
      <c r="Q11" s="64"/>
      <c r="S11" s="9">
        <v>13038697371</v>
      </c>
      <c r="U11" s="9">
        <f t="shared" si="2"/>
        <v>13038697371</v>
      </c>
      <c r="W11" s="10">
        <v>0.25</v>
      </c>
      <c r="X11" s="20" t="e">
        <f t="shared" si="3"/>
        <v>#N/A</v>
      </c>
      <c r="Z11" t="s">
        <v>239</v>
      </c>
      <c r="AA11" s="81">
        <v>2619190244</v>
      </c>
      <c r="AB11" s="81">
        <f t="shared" si="4"/>
        <v>0</v>
      </c>
      <c r="AE11">
        <v>-5181674894</v>
      </c>
      <c r="AG11" t="s">
        <v>38</v>
      </c>
      <c r="AH11" s="81">
        <v>78014906292</v>
      </c>
      <c r="AI11" s="83">
        <f t="shared" si="5"/>
        <v>0</v>
      </c>
      <c r="AJ11">
        <v>100776133825</v>
      </c>
      <c r="AK11">
        <f t="shared" si="6"/>
        <v>0</v>
      </c>
    </row>
    <row r="12" spans="1:37" ht="21.75" customHeight="1">
      <c r="A12" s="63" t="s">
        <v>49</v>
      </c>
      <c r="B12" s="63"/>
      <c r="D12" s="9">
        <v>0</v>
      </c>
      <c r="F12" s="9">
        <v>9346613143</v>
      </c>
      <c r="H12" s="9">
        <v>-2703293426</v>
      </c>
      <c r="J12" s="9">
        <f t="shared" si="0"/>
        <v>6643319717</v>
      </c>
      <c r="L12" s="10">
        <v>-16.600000000000001</v>
      </c>
      <c r="N12" s="9">
        <v>0</v>
      </c>
      <c r="P12" s="64">
        <f t="shared" si="1"/>
        <v>-5796067919</v>
      </c>
      <c r="Q12" s="64"/>
      <c r="S12" s="9">
        <v>-2703293426</v>
      </c>
      <c r="U12" s="9">
        <f t="shared" si="2"/>
        <v>-8499361345</v>
      </c>
      <c r="W12" s="10">
        <v>-3.18</v>
      </c>
      <c r="X12" s="20">
        <f t="shared" si="3"/>
        <v>0</v>
      </c>
      <c r="Z12" t="s">
        <v>47</v>
      </c>
      <c r="AA12" s="81">
        <v>2044404648</v>
      </c>
      <c r="AB12" s="81">
        <f t="shared" si="4"/>
        <v>0</v>
      </c>
      <c r="AE12">
        <v>-8795363616</v>
      </c>
      <c r="AG12" t="s">
        <v>236</v>
      </c>
      <c r="AH12" s="81">
        <v>0</v>
      </c>
      <c r="AI12" s="83">
        <f t="shared" si="5"/>
        <v>0</v>
      </c>
      <c r="AJ12">
        <v>758520916</v>
      </c>
      <c r="AK12">
        <f t="shared" si="6"/>
        <v>0</v>
      </c>
    </row>
    <row r="13" spans="1:37" ht="21.75" customHeight="1">
      <c r="A13" s="63" t="s">
        <v>40</v>
      </c>
      <c r="B13" s="63"/>
      <c r="D13" s="9">
        <v>0</v>
      </c>
      <c r="F13" s="9">
        <v>-83664920054</v>
      </c>
      <c r="H13" s="9">
        <v>100513628546</v>
      </c>
      <c r="J13" s="9">
        <f t="shared" si="0"/>
        <v>16848708492</v>
      </c>
      <c r="L13" s="10">
        <v>11.09</v>
      </c>
      <c r="N13" s="9">
        <v>0</v>
      </c>
      <c r="P13" s="64">
        <f t="shared" si="1"/>
        <v>0</v>
      </c>
      <c r="Q13" s="64"/>
      <c r="S13" s="9">
        <v>123296774144</v>
      </c>
      <c r="U13" s="9">
        <f t="shared" si="2"/>
        <v>123296774144</v>
      </c>
      <c r="W13" s="10">
        <v>2.37</v>
      </c>
      <c r="X13" s="20">
        <f t="shared" si="3"/>
        <v>0</v>
      </c>
      <c r="Z13" t="s">
        <v>45</v>
      </c>
      <c r="AA13" s="81">
        <v>1530954367</v>
      </c>
      <c r="AB13" s="81">
        <f t="shared" si="4"/>
        <v>0</v>
      </c>
      <c r="AE13">
        <v>32535642</v>
      </c>
      <c r="AG13" t="s">
        <v>39</v>
      </c>
      <c r="AH13" s="81">
        <v>3858194604</v>
      </c>
      <c r="AI13" s="83">
        <f t="shared" si="5"/>
        <v>0</v>
      </c>
      <c r="AJ13">
        <v>13038697371</v>
      </c>
      <c r="AK13">
        <f t="shared" si="6"/>
        <v>0</v>
      </c>
    </row>
    <row r="14" spans="1:37" ht="21.75" customHeight="1">
      <c r="A14" s="63" t="s">
        <v>44</v>
      </c>
      <c r="B14" s="63"/>
      <c r="D14" s="9">
        <v>0</v>
      </c>
      <c r="F14" s="9">
        <v>-1607000</v>
      </c>
      <c r="H14" s="9">
        <v>2663771578</v>
      </c>
      <c r="J14" s="9">
        <f t="shared" si="0"/>
        <v>2662164578</v>
      </c>
      <c r="L14" s="10">
        <v>0.3</v>
      </c>
      <c r="N14" s="9">
        <v>0</v>
      </c>
      <c r="P14" s="64">
        <f t="shared" si="1"/>
        <v>0</v>
      </c>
      <c r="Q14" s="64"/>
      <c r="S14" s="9">
        <v>2663771578</v>
      </c>
      <c r="U14" s="9">
        <f t="shared" si="2"/>
        <v>2663771578</v>
      </c>
      <c r="W14" s="10">
        <v>0.05</v>
      </c>
      <c r="X14" s="20">
        <f t="shared" si="3"/>
        <v>0</v>
      </c>
      <c r="Z14" t="s">
        <v>46</v>
      </c>
      <c r="AA14" s="81">
        <v>1143596103</v>
      </c>
      <c r="AB14" s="81">
        <f t="shared" si="4"/>
        <v>0</v>
      </c>
      <c r="AE14">
        <v>-5768002064</v>
      </c>
      <c r="AG14" t="s">
        <v>40</v>
      </c>
      <c r="AH14" s="81">
        <v>100513628546</v>
      </c>
      <c r="AI14" s="83">
        <f t="shared" si="5"/>
        <v>0</v>
      </c>
      <c r="AJ14">
        <v>123296774144</v>
      </c>
      <c r="AK14">
        <f t="shared" si="6"/>
        <v>0</v>
      </c>
    </row>
    <row r="15" spans="1:37" ht="21.75" customHeight="1">
      <c r="A15" s="63" t="s">
        <v>48</v>
      </c>
      <c r="B15" s="63"/>
      <c r="D15" s="9">
        <v>0</v>
      </c>
      <c r="F15" s="9">
        <v>-3470949244</v>
      </c>
      <c r="H15" s="9">
        <v>9203271595</v>
      </c>
      <c r="J15" s="9">
        <f t="shared" si="0"/>
        <v>5732322351</v>
      </c>
      <c r="L15" s="10">
        <v>1.02</v>
      </c>
      <c r="N15" s="9">
        <v>0</v>
      </c>
      <c r="P15" s="64">
        <f t="shared" si="1"/>
        <v>0</v>
      </c>
      <c r="Q15" s="64"/>
      <c r="S15" s="9">
        <v>9203271595</v>
      </c>
      <c r="U15" s="9">
        <f t="shared" si="2"/>
        <v>9203271595</v>
      </c>
      <c r="W15" s="10">
        <v>0.18</v>
      </c>
      <c r="X15" s="20">
        <f t="shared" si="3"/>
        <v>0</v>
      </c>
      <c r="Z15" t="s">
        <v>238</v>
      </c>
      <c r="AA15" s="81">
        <v>838012337</v>
      </c>
      <c r="AB15" s="81">
        <f t="shared" si="4"/>
        <v>0</v>
      </c>
      <c r="AE15">
        <v>-6915904661</v>
      </c>
      <c r="AG15" t="s">
        <v>237</v>
      </c>
      <c r="AH15" s="81">
        <v>0</v>
      </c>
      <c r="AI15" s="83">
        <f t="shared" si="5"/>
        <v>0</v>
      </c>
      <c r="AJ15">
        <v>103245864</v>
      </c>
      <c r="AK15">
        <f t="shared" si="6"/>
        <v>0</v>
      </c>
    </row>
    <row r="16" spans="1:37" ht="21.75" customHeight="1">
      <c r="A16" s="63" t="s">
        <v>38</v>
      </c>
      <c r="B16" s="63"/>
      <c r="D16" s="9">
        <v>0</v>
      </c>
      <c r="F16" s="9">
        <v>-60756972323</v>
      </c>
      <c r="H16" s="9">
        <v>78014906292</v>
      </c>
      <c r="J16" s="9">
        <f t="shared" si="0"/>
        <v>17257933969</v>
      </c>
      <c r="L16" s="10">
        <v>8.61</v>
      </c>
      <c r="N16" s="9">
        <v>0</v>
      </c>
      <c r="P16" s="64">
        <f t="shared" si="1"/>
        <v>0</v>
      </c>
      <c r="Q16" s="64"/>
      <c r="S16" s="9">
        <v>100776133825</v>
      </c>
      <c r="U16" s="9">
        <f t="shared" si="2"/>
        <v>100776133825</v>
      </c>
      <c r="W16" s="10">
        <v>1.94</v>
      </c>
      <c r="X16" s="20">
        <f t="shared" si="3"/>
        <v>0</v>
      </c>
      <c r="Z16" t="s">
        <v>54</v>
      </c>
      <c r="AA16" s="81">
        <v>91832000</v>
      </c>
      <c r="AB16" s="81">
        <f t="shared" si="4"/>
        <v>0</v>
      </c>
      <c r="AE16">
        <v>91832000</v>
      </c>
      <c r="AG16" t="s">
        <v>235</v>
      </c>
      <c r="AH16" s="81">
        <v>0</v>
      </c>
      <c r="AI16" s="83">
        <f t="shared" si="5"/>
        <v>0</v>
      </c>
      <c r="AJ16">
        <v>3973373748</v>
      </c>
      <c r="AK16">
        <f t="shared" si="6"/>
        <v>0</v>
      </c>
    </row>
    <row r="17" spans="1:37" ht="21.75" customHeight="1">
      <c r="A17" s="63" t="s">
        <v>43</v>
      </c>
      <c r="B17" s="63"/>
      <c r="D17" s="9">
        <v>0</v>
      </c>
      <c r="F17" s="9">
        <v>-2067691247</v>
      </c>
      <c r="H17" s="9">
        <v>2301435844</v>
      </c>
      <c r="J17" s="9">
        <f t="shared" si="0"/>
        <v>233744597</v>
      </c>
      <c r="L17" s="10">
        <v>0.25</v>
      </c>
      <c r="N17" s="9">
        <v>0</v>
      </c>
      <c r="P17" s="64">
        <f t="shared" si="1"/>
        <v>0</v>
      </c>
      <c r="Q17" s="64"/>
      <c r="S17" s="9">
        <v>-3584744642</v>
      </c>
      <c r="U17" s="9">
        <f t="shared" si="2"/>
        <v>-3584744642</v>
      </c>
      <c r="W17" s="10">
        <v>-7.0000000000000007E-2</v>
      </c>
      <c r="X17" s="20">
        <f t="shared" si="3"/>
        <v>0</v>
      </c>
      <c r="Z17" t="s">
        <v>399</v>
      </c>
      <c r="AA17" s="81">
        <v>-1607000</v>
      </c>
      <c r="AB17" s="81">
        <f t="shared" si="4"/>
        <v>0</v>
      </c>
      <c r="AG17" t="s">
        <v>41</v>
      </c>
      <c r="AH17" s="81">
        <v>32019336759</v>
      </c>
      <c r="AI17" s="83">
        <f t="shared" si="5"/>
        <v>0</v>
      </c>
      <c r="AJ17">
        <v>89770477570</v>
      </c>
      <c r="AK17">
        <f t="shared" si="6"/>
        <v>0</v>
      </c>
    </row>
    <row r="18" spans="1:37" ht="21.75" customHeight="1">
      <c r="A18" s="63" t="s">
        <v>36</v>
      </c>
      <c r="B18" s="63"/>
      <c r="D18" s="9">
        <v>0</v>
      </c>
      <c r="F18" s="9">
        <v>-104501834025</v>
      </c>
      <c r="H18" s="9">
        <v>125879419659</v>
      </c>
      <c r="J18" s="9">
        <f t="shared" si="0"/>
        <v>21377585634</v>
      </c>
      <c r="L18" s="10">
        <v>13.89</v>
      </c>
      <c r="N18" s="9">
        <v>0</v>
      </c>
      <c r="P18" s="64">
        <f t="shared" si="1"/>
        <v>0</v>
      </c>
      <c r="Q18" s="64"/>
      <c r="S18" s="9">
        <v>196059692895</v>
      </c>
      <c r="U18" s="9">
        <f t="shared" si="2"/>
        <v>196059692895</v>
      </c>
      <c r="W18" s="10">
        <v>3.76</v>
      </c>
      <c r="X18" s="20">
        <f t="shared" si="3"/>
        <v>0</v>
      </c>
      <c r="Z18" t="s">
        <v>53</v>
      </c>
      <c r="AA18" s="81">
        <v>-48000000</v>
      </c>
      <c r="AB18" s="81">
        <f t="shared" si="4"/>
        <v>0</v>
      </c>
      <c r="AE18">
        <v>-48000000</v>
      </c>
      <c r="AG18" t="s">
        <v>42</v>
      </c>
      <c r="AH18" s="81">
        <v>0</v>
      </c>
      <c r="AI18" s="83">
        <f t="shared" si="5"/>
        <v>0</v>
      </c>
      <c r="AJ18">
        <v>232977653</v>
      </c>
      <c r="AK18">
        <f t="shared" si="6"/>
        <v>0</v>
      </c>
    </row>
    <row r="19" spans="1:37" ht="21.75" customHeight="1">
      <c r="A19" s="63" t="s">
        <v>232</v>
      </c>
      <c r="B19" s="63"/>
      <c r="D19" s="9">
        <v>0</v>
      </c>
      <c r="F19" s="9">
        <v>0</v>
      </c>
      <c r="H19" s="9">
        <v>0</v>
      </c>
      <c r="J19" s="9">
        <f t="shared" si="0"/>
        <v>0</v>
      </c>
      <c r="L19" s="10">
        <v>0</v>
      </c>
      <c r="N19" s="9">
        <v>0</v>
      </c>
      <c r="P19" s="64">
        <v>0</v>
      </c>
      <c r="Q19" s="64"/>
      <c r="S19" s="9">
        <v>926644310</v>
      </c>
      <c r="U19" s="9">
        <f t="shared" si="2"/>
        <v>926644310</v>
      </c>
      <c r="W19" s="10">
        <v>0.02</v>
      </c>
      <c r="X19" s="20" t="e">
        <f t="shared" si="3"/>
        <v>#N/A</v>
      </c>
      <c r="Z19" t="s">
        <v>51</v>
      </c>
      <c r="AA19" s="81">
        <v>-117375000</v>
      </c>
      <c r="AB19" s="81">
        <f t="shared" si="4"/>
        <v>0</v>
      </c>
      <c r="AE19">
        <v>-117375000</v>
      </c>
      <c r="AG19" t="s">
        <v>233</v>
      </c>
      <c r="AH19" s="81">
        <v>0</v>
      </c>
      <c r="AI19" s="83">
        <f t="shared" si="5"/>
        <v>0</v>
      </c>
      <c r="AJ19">
        <v>1322857987</v>
      </c>
      <c r="AK19">
        <f t="shared" si="6"/>
        <v>0</v>
      </c>
    </row>
    <row r="20" spans="1:37" ht="21.75" customHeight="1">
      <c r="A20" s="63" t="s">
        <v>233</v>
      </c>
      <c r="B20" s="63"/>
      <c r="D20" s="9">
        <v>0</v>
      </c>
      <c r="F20" s="9">
        <v>-201963897</v>
      </c>
      <c r="H20" s="9">
        <v>0</v>
      </c>
      <c r="J20" s="9">
        <f t="shared" si="0"/>
        <v>-201963897</v>
      </c>
      <c r="L20" s="10">
        <v>0</v>
      </c>
      <c r="N20" s="9">
        <v>0</v>
      </c>
      <c r="P20" s="64">
        <f t="shared" si="1"/>
        <v>303875515</v>
      </c>
      <c r="Q20" s="64"/>
      <c r="S20" s="9">
        <v>1322857987</v>
      </c>
      <c r="U20" s="9">
        <f t="shared" si="2"/>
        <v>1626733502</v>
      </c>
      <c r="W20" s="10">
        <v>0.03</v>
      </c>
      <c r="X20" s="20">
        <f t="shared" si="3"/>
        <v>0</v>
      </c>
      <c r="Z20" t="s">
        <v>42</v>
      </c>
      <c r="AA20" s="81">
        <v>-201963897</v>
      </c>
      <c r="AB20" s="81">
        <f t="shared" si="4"/>
        <v>0</v>
      </c>
      <c r="AE20">
        <v>303875515</v>
      </c>
      <c r="AG20" t="s">
        <v>43</v>
      </c>
      <c r="AH20" s="81">
        <v>2301435844</v>
      </c>
      <c r="AI20" s="83">
        <f t="shared" si="5"/>
        <v>0</v>
      </c>
      <c r="AJ20">
        <v>-3584744642</v>
      </c>
      <c r="AK20">
        <f t="shared" si="6"/>
        <v>0</v>
      </c>
    </row>
    <row r="21" spans="1:37" ht="21.75" customHeight="1">
      <c r="A21" s="63" t="s">
        <v>234</v>
      </c>
      <c r="B21" s="63"/>
      <c r="D21" s="9">
        <v>0</v>
      </c>
      <c r="F21" s="9">
        <v>0</v>
      </c>
      <c r="H21" s="9">
        <v>0</v>
      </c>
      <c r="J21" s="9">
        <f t="shared" si="0"/>
        <v>0</v>
      </c>
      <c r="L21" s="10">
        <v>0</v>
      </c>
      <c r="N21" s="9">
        <v>0</v>
      </c>
      <c r="P21" s="64">
        <v>0</v>
      </c>
      <c r="Q21" s="64"/>
      <c r="S21" s="9">
        <v>-731059324</v>
      </c>
      <c r="U21" s="9">
        <f t="shared" si="2"/>
        <v>-731059324</v>
      </c>
      <c r="W21" s="10">
        <v>-0.01</v>
      </c>
      <c r="X21" s="20" t="e">
        <f t="shared" si="3"/>
        <v>#N/A</v>
      </c>
      <c r="Z21" t="s">
        <v>52</v>
      </c>
      <c r="AA21" s="81">
        <v>-704250000</v>
      </c>
      <c r="AB21" s="81">
        <f t="shared" si="4"/>
        <v>0</v>
      </c>
      <c r="AE21">
        <v>-704250000</v>
      </c>
      <c r="AG21" t="s">
        <v>232</v>
      </c>
      <c r="AH21" s="81">
        <v>0</v>
      </c>
      <c r="AI21" s="83">
        <f t="shared" si="5"/>
        <v>0</v>
      </c>
      <c r="AJ21">
        <v>926644310</v>
      </c>
      <c r="AK21">
        <f t="shared" si="6"/>
        <v>0</v>
      </c>
    </row>
    <row r="22" spans="1:37" ht="21.75" customHeight="1">
      <c r="A22" s="63" t="s">
        <v>235</v>
      </c>
      <c r="B22" s="63"/>
      <c r="D22" s="9">
        <v>0</v>
      </c>
      <c r="F22" s="9">
        <v>0</v>
      </c>
      <c r="H22" s="9">
        <v>0</v>
      </c>
      <c r="J22" s="9">
        <f t="shared" si="0"/>
        <v>0</v>
      </c>
      <c r="L22" s="10">
        <v>0</v>
      </c>
      <c r="N22" s="9">
        <v>0</v>
      </c>
      <c r="P22" s="64">
        <v>0</v>
      </c>
      <c r="Q22" s="64"/>
      <c r="S22" s="9">
        <v>3973373748</v>
      </c>
      <c r="U22" s="9">
        <f t="shared" si="2"/>
        <v>3973373748</v>
      </c>
      <c r="W22" s="10">
        <v>0.08</v>
      </c>
      <c r="X22" s="20" t="e">
        <f t="shared" si="3"/>
        <v>#N/A</v>
      </c>
      <c r="Z22" t="s">
        <v>387</v>
      </c>
      <c r="AA22" s="81">
        <v>-2067691247</v>
      </c>
      <c r="AB22" s="81">
        <f t="shared" si="4"/>
        <v>0</v>
      </c>
      <c r="AG22" t="s">
        <v>234</v>
      </c>
      <c r="AH22" s="81">
        <v>0</v>
      </c>
      <c r="AI22" s="83">
        <f t="shared" si="5"/>
        <v>0</v>
      </c>
      <c r="AJ22">
        <v>-731059324</v>
      </c>
      <c r="AK22">
        <f t="shared" si="6"/>
        <v>0</v>
      </c>
    </row>
    <row r="23" spans="1:37" ht="21.75" customHeight="1">
      <c r="A23" s="63" t="s">
        <v>42</v>
      </c>
      <c r="B23" s="63"/>
      <c r="D23" s="9">
        <v>0</v>
      </c>
      <c r="F23" s="9">
        <v>0</v>
      </c>
      <c r="H23" s="9">
        <v>0</v>
      </c>
      <c r="J23" s="9">
        <f t="shared" si="0"/>
        <v>0</v>
      </c>
      <c r="L23" s="10">
        <v>-0.02</v>
      </c>
      <c r="N23" s="9">
        <v>0</v>
      </c>
      <c r="P23" s="64">
        <v>0</v>
      </c>
      <c r="Q23" s="64"/>
      <c r="S23" s="9">
        <v>232977653</v>
      </c>
      <c r="U23" s="9">
        <f t="shared" si="2"/>
        <v>232977653</v>
      </c>
      <c r="W23" s="10">
        <v>0.01</v>
      </c>
      <c r="X23" s="20" t="e">
        <f t="shared" si="3"/>
        <v>#N/A</v>
      </c>
      <c r="Z23" t="s">
        <v>384</v>
      </c>
      <c r="AA23" s="81">
        <v>-3470949244</v>
      </c>
      <c r="AB23" s="81">
        <f t="shared" si="4"/>
        <v>0</v>
      </c>
      <c r="AG23" t="s">
        <v>44</v>
      </c>
      <c r="AH23" s="81">
        <v>2663771578</v>
      </c>
      <c r="AI23" s="83">
        <f t="shared" si="5"/>
        <v>0</v>
      </c>
      <c r="AJ23">
        <v>2663771578</v>
      </c>
      <c r="AK23">
        <f t="shared" si="6"/>
        <v>0</v>
      </c>
    </row>
    <row r="24" spans="1:37" ht="21.75" customHeight="1">
      <c r="A24" s="63" t="s">
        <v>236</v>
      </c>
      <c r="B24" s="63"/>
      <c r="D24" s="9">
        <v>0</v>
      </c>
      <c r="F24" s="9">
        <v>0</v>
      </c>
      <c r="H24" s="9">
        <v>0</v>
      </c>
      <c r="J24" s="9">
        <f t="shared" si="0"/>
        <v>0</v>
      </c>
      <c r="L24" s="10">
        <v>0</v>
      </c>
      <c r="N24" s="9">
        <v>0</v>
      </c>
      <c r="P24" s="64">
        <v>0</v>
      </c>
      <c r="Q24" s="64"/>
      <c r="S24" s="9">
        <v>758520916</v>
      </c>
      <c r="U24" s="9">
        <f t="shared" si="2"/>
        <v>758520916</v>
      </c>
      <c r="W24" s="10">
        <v>0.01</v>
      </c>
      <c r="X24" s="20" t="e">
        <f t="shared" si="3"/>
        <v>#N/A</v>
      </c>
      <c r="Z24" t="s">
        <v>392</v>
      </c>
      <c r="AA24" s="81">
        <v>-26767912467</v>
      </c>
      <c r="AB24" s="81">
        <f t="shared" si="4"/>
        <v>0</v>
      </c>
      <c r="AG24" t="s">
        <v>45</v>
      </c>
      <c r="AH24" s="81">
        <v>-1193496488</v>
      </c>
      <c r="AI24" s="83">
        <f t="shared" si="5"/>
        <v>0</v>
      </c>
      <c r="AJ24">
        <v>-464839063</v>
      </c>
      <c r="AK24">
        <f t="shared" si="6"/>
        <v>0</v>
      </c>
    </row>
    <row r="25" spans="1:37" ht="21.75" customHeight="1">
      <c r="A25" s="63" t="s">
        <v>237</v>
      </c>
      <c r="B25" s="63"/>
      <c r="D25" s="9">
        <v>0</v>
      </c>
      <c r="F25" s="9">
        <v>0</v>
      </c>
      <c r="H25" s="9">
        <v>0</v>
      </c>
      <c r="J25" s="9">
        <f t="shared" si="0"/>
        <v>0</v>
      </c>
      <c r="L25" s="10">
        <v>0</v>
      </c>
      <c r="N25" s="9">
        <v>0</v>
      </c>
      <c r="P25" s="64">
        <v>0</v>
      </c>
      <c r="Q25" s="64"/>
      <c r="S25" s="9">
        <v>103245864</v>
      </c>
      <c r="U25" s="9">
        <f t="shared" si="2"/>
        <v>103245864</v>
      </c>
      <c r="W25" s="10">
        <v>0</v>
      </c>
      <c r="X25" s="20" t="e">
        <f t="shared" si="3"/>
        <v>#N/A</v>
      </c>
      <c r="Z25" t="s">
        <v>398</v>
      </c>
      <c r="AA25" s="81">
        <v>-60756972323</v>
      </c>
      <c r="AB25" s="81">
        <f t="shared" si="4"/>
        <v>0</v>
      </c>
      <c r="AG25" t="s">
        <v>48</v>
      </c>
      <c r="AH25" s="81">
        <v>9203271595</v>
      </c>
      <c r="AI25" s="83">
        <f t="shared" si="5"/>
        <v>0</v>
      </c>
      <c r="AJ25">
        <v>9203271595</v>
      </c>
      <c r="AK25">
        <f t="shared" si="6"/>
        <v>0</v>
      </c>
    </row>
    <row r="26" spans="1:37" ht="21.75" customHeight="1">
      <c r="A26" s="63" t="s">
        <v>37</v>
      </c>
      <c r="B26" s="63"/>
      <c r="D26" s="9">
        <v>0</v>
      </c>
      <c r="F26" s="9">
        <v>4171041000</v>
      </c>
      <c r="H26" s="9">
        <v>0</v>
      </c>
      <c r="J26" s="9">
        <f t="shared" si="0"/>
        <v>4171041000</v>
      </c>
      <c r="L26" s="10">
        <v>0.46</v>
      </c>
      <c r="N26" s="9">
        <v>0</v>
      </c>
      <c r="P26" s="64">
        <f t="shared" si="1"/>
        <v>-6248110133</v>
      </c>
      <c r="Q26" s="64"/>
      <c r="S26" s="9">
        <v>9165532985</v>
      </c>
      <c r="U26" s="9">
        <f t="shared" si="2"/>
        <v>2917422852</v>
      </c>
      <c r="W26" s="10">
        <v>0.06</v>
      </c>
      <c r="X26" s="20">
        <f t="shared" si="3"/>
        <v>0</v>
      </c>
      <c r="Z26" t="s">
        <v>397</v>
      </c>
      <c r="AA26" s="81">
        <v>-83664920054</v>
      </c>
      <c r="AB26" s="81">
        <f t="shared" si="4"/>
        <v>0</v>
      </c>
      <c r="AG26" t="s">
        <v>49</v>
      </c>
      <c r="AH26" s="81">
        <v>-2703293426</v>
      </c>
      <c r="AI26" s="83">
        <f t="shared" si="5"/>
        <v>0</v>
      </c>
      <c r="AJ26">
        <v>-2703293426</v>
      </c>
      <c r="AK26">
        <f t="shared" si="6"/>
        <v>0</v>
      </c>
    </row>
    <row r="27" spans="1:37" ht="21.75" customHeight="1">
      <c r="A27" s="63" t="s">
        <v>47</v>
      </c>
      <c r="B27" s="63"/>
      <c r="D27" s="9">
        <v>0</v>
      </c>
      <c r="F27" s="9">
        <v>2044404648</v>
      </c>
      <c r="H27" s="9">
        <v>0</v>
      </c>
      <c r="J27" s="9">
        <f t="shared" si="0"/>
        <v>2044404648</v>
      </c>
      <c r="L27" s="10">
        <v>-14.83</v>
      </c>
      <c r="N27" s="9">
        <v>0</v>
      </c>
      <c r="P27" s="64">
        <f t="shared" si="1"/>
        <v>-8795363616</v>
      </c>
      <c r="Q27" s="64"/>
      <c r="S27" s="9">
        <v>0</v>
      </c>
      <c r="U27" s="9">
        <f t="shared" si="2"/>
        <v>-8795363616</v>
      </c>
      <c r="W27" s="10">
        <v>-2.79</v>
      </c>
      <c r="X27" s="20">
        <f t="shared" si="3"/>
        <v>0</v>
      </c>
      <c r="Z27" t="s">
        <v>393</v>
      </c>
      <c r="AA27" s="81">
        <v>-104501834025</v>
      </c>
      <c r="AB27" s="81">
        <f t="shared" si="4"/>
        <v>0</v>
      </c>
    </row>
    <row r="28" spans="1:37" ht="21.75" customHeight="1">
      <c r="A28" s="63" t="s">
        <v>238</v>
      </c>
      <c r="B28" s="63"/>
      <c r="D28" s="9">
        <v>0</v>
      </c>
      <c r="F28" s="9">
        <v>838012337</v>
      </c>
      <c r="H28" s="9">
        <v>0</v>
      </c>
      <c r="J28" s="9">
        <f t="shared" si="0"/>
        <v>838012337</v>
      </c>
      <c r="L28" s="10">
        <v>-8.2899999999999991</v>
      </c>
      <c r="N28" s="9">
        <v>0</v>
      </c>
      <c r="P28" s="64">
        <f t="shared" si="1"/>
        <v>-6915904661</v>
      </c>
      <c r="Q28" s="64"/>
      <c r="S28" s="9">
        <v>0</v>
      </c>
      <c r="U28" s="9">
        <f t="shared" si="2"/>
        <v>-6915904661</v>
      </c>
      <c r="W28" s="10">
        <v>-1.59</v>
      </c>
      <c r="X28" s="20">
        <f t="shared" si="3"/>
        <v>0</v>
      </c>
      <c r="AB28" s="81">
        <f>SUM(AB9:AB27)</f>
        <v>0</v>
      </c>
    </row>
    <row r="29" spans="1:37" ht="21.75" customHeight="1">
      <c r="A29" s="63" t="s">
        <v>239</v>
      </c>
      <c r="B29" s="63"/>
      <c r="D29" s="9">
        <v>0</v>
      </c>
      <c r="F29" s="9">
        <v>2619190244</v>
      </c>
      <c r="H29" s="9">
        <v>0</v>
      </c>
      <c r="J29" s="9">
        <f t="shared" si="0"/>
        <v>2619190244</v>
      </c>
      <c r="L29" s="10">
        <v>-12.07</v>
      </c>
      <c r="N29" s="9">
        <v>0</v>
      </c>
      <c r="P29" s="64">
        <f t="shared" si="1"/>
        <v>-5181674894</v>
      </c>
      <c r="Q29" s="64"/>
      <c r="S29" s="9">
        <v>0</v>
      </c>
      <c r="U29" s="9">
        <f t="shared" si="2"/>
        <v>-5181674894</v>
      </c>
      <c r="W29" s="10">
        <v>-2.25</v>
      </c>
      <c r="X29" s="20">
        <f t="shared" si="3"/>
        <v>0</v>
      </c>
    </row>
    <row r="30" spans="1:37" ht="21.75" customHeight="1">
      <c r="A30" s="63" t="s">
        <v>46</v>
      </c>
      <c r="B30" s="63"/>
      <c r="D30" s="9">
        <v>0</v>
      </c>
      <c r="F30" s="9">
        <v>1143596103</v>
      </c>
      <c r="H30" s="9">
        <v>0</v>
      </c>
      <c r="J30" s="9">
        <f t="shared" si="0"/>
        <v>1143596103</v>
      </c>
      <c r="L30" s="10">
        <v>-2.61</v>
      </c>
      <c r="N30" s="9">
        <v>0</v>
      </c>
      <c r="P30" s="64">
        <f t="shared" si="1"/>
        <v>-5768002064</v>
      </c>
      <c r="Q30" s="64"/>
      <c r="S30" s="9">
        <v>0</v>
      </c>
      <c r="U30" s="9">
        <f t="shared" si="2"/>
        <v>-5768002064</v>
      </c>
      <c r="W30" s="10">
        <v>-0.59</v>
      </c>
      <c r="X30" s="20">
        <f t="shared" si="3"/>
        <v>0</v>
      </c>
    </row>
    <row r="31" spans="1:37" ht="21.75" customHeight="1">
      <c r="A31" s="63" t="s">
        <v>54</v>
      </c>
      <c r="B31" s="63"/>
      <c r="D31" s="9">
        <v>0</v>
      </c>
      <c r="F31" s="9">
        <v>91832000</v>
      </c>
      <c r="H31" s="9">
        <v>0</v>
      </c>
      <c r="J31" s="9">
        <f t="shared" si="0"/>
        <v>91832000</v>
      </c>
      <c r="L31" s="10">
        <v>0.01</v>
      </c>
      <c r="N31" s="9">
        <v>0</v>
      </c>
      <c r="P31" s="64">
        <f t="shared" si="1"/>
        <v>91832000</v>
      </c>
      <c r="Q31" s="64"/>
      <c r="S31" s="9">
        <v>0</v>
      </c>
      <c r="U31" s="9">
        <f t="shared" si="2"/>
        <v>91832000</v>
      </c>
      <c r="W31" s="10">
        <v>0</v>
      </c>
      <c r="X31" s="20">
        <f t="shared" si="3"/>
        <v>0</v>
      </c>
    </row>
    <row r="32" spans="1:37" ht="21.75" customHeight="1">
      <c r="A32" s="63" t="s">
        <v>52</v>
      </c>
      <c r="B32" s="63"/>
      <c r="D32" s="9">
        <v>0</v>
      </c>
      <c r="F32" s="9">
        <v>-704250000</v>
      </c>
      <c r="H32" s="9">
        <v>0</v>
      </c>
      <c r="J32" s="9">
        <f t="shared" si="0"/>
        <v>-704250000</v>
      </c>
      <c r="L32" s="10">
        <v>-0.08</v>
      </c>
      <c r="N32" s="9">
        <v>0</v>
      </c>
      <c r="P32" s="64">
        <f t="shared" si="1"/>
        <v>-704250000</v>
      </c>
      <c r="Q32" s="64"/>
      <c r="S32" s="9">
        <v>0</v>
      </c>
      <c r="U32" s="9">
        <f t="shared" si="2"/>
        <v>-704250000</v>
      </c>
      <c r="W32" s="10">
        <v>-0.01</v>
      </c>
      <c r="X32" s="20">
        <f t="shared" si="3"/>
        <v>0</v>
      </c>
    </row>
    <row r="33" spans="1:26" ht="21.75" customHeight="1">
      <c r="A33" s="63" t="s">
        <v>53</v>
      </c>
      <c r="B33" s="63"/>
      <c r="D33" s="9">
        <v>0</v>
      </c>
      <c r="F33" s="9">
        <v>-48000000</v>
      </c>
      <c r="H33" s="9">
        <v>0</v>
      </c>
      <c r="J33" s="9">
        <f t="shared" si="0"/>
        <v>-48000000</v>
      </c>
      <c r="L33" s="10">
        <v>-0.01</v>
      </c>
      <c r="N33" s="9">
        <v>0</v>
      </c>
      <c r="P33" s="64">
        <f t="shared" si="1"/>
        <v>-48000000</v>
      </c>
      <c r="Q33" s="64"/>
      <c r="S33" s="9">
        <v>0</v>
      </c>
      <c r="U33" s="9">
        <f t="shared" si="2"/>
        <v>-48000000</v>
      </c>
      <c r="W33" s="10">
        <v>0</v>
      </c>
      <c r="X33" s="20">
        <f t="shared" si="3"/>
        <v>0</v>
      </c>
    </row>
    <row r="34" spans="1:26" ht="21.75" customHeight="1">
      <c r="A34" s="65" t="s">
        <v>51</v>
      </c>
      <c r="B34" s="65"/>
      <c r="D34" s="13">
        <v>0</v>
      </c>
      <c r="F34" s="13">
        <v>-117375000</v>
      </c>
      <c r="H34" s="13">
        <v>0</v>
      </c>
      <c r="J34" s="13">
        <f t="shared" si="0"/>
        <v>-117375000</v>
      </c>
      <c r="L34" s="14">
        <v>-0.01</v>
      </c>
      <c r="N34" s="13">
        <v>0</v>
      </c>
      <c r="P34" s="64">
        <f t="shared" si="1"/>
        <v>-117375000</v>
      </c>
      <c r="Q34" s="64"/>
      <c r="S34" s="13">
        <v>0</v>
      </c>
      <c r="U34" s="13">
        <f t="shared" si="2"/>
        <v>-117375000</v>
      </c>
      <c r="W34" s="14">
        <v>0</v>
      </c>
      <c r="X34" s="20">
        <f t="shared" si="3"/>
        <v>0</v>
      </c>
      <c r="Z34">
        <v>1178359913</v>
      </c>
    </row>
    <row r="35" spans="1:26" ht="21.75" customHeight="1">
      <c r="A35" s="67" t="s">
        <v>26</v>
      </c>
      <c r="B35" s="67"/>
      <c r="D35" s="16">
        <v>0</v>
      </c>
      <c r="F35" s="16">
        <f>SUM(F9:F34)</f>
        <v>-260517831415</v>
      </c>
      <c r="H35" s="16">
        <f>SUM(H9:H34)</f>
        <v>350557174963</v>
      </c>
      <c r="J35" s="16">
        <f>SUM(J9:J34)</f>
        <v>90039343548</v>
      </c>
      <c r="L35" s="17">
        <v>-14.89</v>
      </c>
      <c r="N35" s="16">
        <v>0</v>
      </c>
      <c r="Q35" s="16">
        <f>SUM(P9:Q34)</f>
        <v>-39146505130</v>
      </c>
      <c r="S35" s="16">
        <f>SUM(S9:S34)</f>
        <v>543808035986</v>
      </c>
      <c r="U35" s="16">
        <v>-1738731353</v>
      </c>
      <c r="W35" s="17">
        <v>-0.02</v>
      </c>
    </row>
    <row r="37" spans="1:26">
      <c r="F37" s="20">
        <f>SUM('درآمد ناشی از تغییر قیمت اوراق'!I29:I47)</f>
        <v>-260517831415</v>
      </c>
      <c r="H37" s="20">
        <f>SUM('درآمد ناشی از فروش'!I19:I36)</f>
        <v>350557174963</v>
      </c>
      <c r="Q37" s="20">
        <f>SUM('درآمد ناشی از تغییر قیمت اوراق'!Q29:Q47)</f>
        <v>-39146505130</v>
      </c>
      <c r="S37" s="20">
        <f>SUM('درآمد ناشی از فروش'!Q19:Q36)</f>
        <v>543808035986</v>
      </c>
    </row>
    <row r="38" spans="1:26">
      <c r="F38" s="20">
        <f>F37-F35</f>
        <v>0</v>
      </c>
      <c r="H38" s="20">
        <f>H37-H35</f>
        <v>0</v>
      </c>
      <c r="Q38" s="20">
        <f>Q37-Q35</f>
        <v>0</v>
      </c>
      <c r="S38" s="20">
        <f>S37-S35</f>
        <v>0</v>
      </c>
    </row>
  </sheetData>
  <mergeCells count="63">
    <mergeCell ref="A34:B34"/>
    <mergeCell ref="P34:Q34"/>
    <mergeCell ref="A35:B35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AB41"/>
  <sheetViews>
    <sheetView rightToLeft="1" topLeftCell="A27" workbookViewId="0">
      <selection activeCell="P23" sqref="P23"/>
    </sheetView>
  </sheetViews>
  <sheetFormatPr defaultRowHeight="12.75"/>
  <cols>
    <col min="1" max="1" width="5.140625" customWidth="1"/>
    <col min="2" max="2" width="29" customWidth="1"/>
    <col min="3" max="3" width="1.28515625" customWidth="1"/>
    <col min="4" max="4" width="15.85546875" bestFit="1" customWidth="1"/>
    <col min="5" max="5" width="1.28515625" customWidth="1"/>
    <col min="6" max="6" width="16" bestFit="1" customWidth="1"/>
    <col min="7" max="7" width="1.28515625" customWidth="1"/>
    <col min="8" max="8" width="15.5703125" bestFit="1" customWidth="1"/>
    <col min="9" max="9" width="1.28515625" customWidth="1"/>
    <col min="10" max="10" width="19.42578125" customWidth="1"/>
    <col min="11" max="11" width="1.28515625" customWidth="1"/>
    <col min="12" max="12" width="17.5703125" bestFit="1" customWidth="1"/>
    <col min="13" max="13" width="1.28515625" customWidth="1"/>
    <col min="14" max="14" width="16.140625" bestFit="1" customWidth="1"/>
    <col min="15" max="15" width="1.28515625" customWidth="1"/>
    <col min="16" max="16" width="18.42578125" customWidth="1"/>
    <col min="17" max="17" width="1.28515625" customWidth="1"/>
    <col min="18" max="18" width="19.42578125" customWidth="1"/>
    <col min="19" max="19" width="0.28515625" customWidth="1"/>
    <col min="23" max="23" width="19.28515625" style="81" bestFit="1" customWidth="1"/>
    <col min="24" max="24" width="5.140625" bestFit="1" customWidth="1"/>
    <col min="27" max="27" width="19.28515625" style="81" bestFit="1" customWidth="1"/>
    <col min="28" max="28" width="12.5703125" bestFit="1" customWidth="1"/>
  </cols>
  <sheetData>
    <row r="1" spans="1:2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28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2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8" ht="14.45" customHeight="1"/>
    <row r="5" spans="1:28" ht="14.45" customHeight="1">
      <c r="A5" s="1" t="s">
        <v>240</v>
      </c>
      <c r="B5" s="58" t="s">
        <v>241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8" ht="14.45" customHeight="1">
      <c r="D6" s="59" t="s">
        <v>215</v>
      </c>
      <c r="E6" s="59"/>
      <c r="F6" s="59"/>
      <c r="G6" s="59"/>
      <c r="H6" s="59"/>
      <c r="I6" s="59"/>
      <c r="J6" s="59"/>
      <c r="L6" s="59" t="s">
        <v>216</v>
      </c>
      <c r="M6" s="59"/>
      <c r="N6" s="59"/>
      <c r="O6" s="59"/>
      <c r="P6" s="59"/>
      <c r="Q6" s="59"/>
      <c r="R6" s="59"/>
    </row>
    <row r="7" spans="1:2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8" ht="14.45" customHeight="1">
      <c r="A8" s="59" t="s">
        <v>242</v>
      </c>
      <c r="B8" s="59"/>
      <c r="D8" s="2" t="s">
        <v>243</v>
      </c>
      <c r="F8" s="2" t="s">
        <v>219</v>
      </c>
      <c r="H8" s="2" t="s">
        <v>220</v>
      </c>
      <c r="J8" s="2" t="s">
        <v>26</v>
      </c>
      <c r="L8" s="2" t="s">
        <v>243</v>
      </c>
      <c r="N8" s="2" t="s">
        <v>219</v>
      </c>
      <c r="P8" s="2" t="s">
        <v>220</v>
      </c>
      <c r="R8" s="2" t="s">
        <v>26</v>
      </c>
    </row>
    <row r="9" spans="1:28" ht="21.75" customHeight="1">
      <c r="A9" s="61" t="s">
        <v>101</v>
      </c>
      <c r="B9" s="61"/>
      <c r="D9" s="6">
        <v>116717188</v>
      </c>
      <c r="F9" s="6">
        <v>-343737686</v>
      </c>
      <c r="H9" s="6">
        <v>449031427</v>
      </c>
      <c r="J9" s="6">
        <v>565748615</v>
      </c>
      <c r="L9" s="6">
        <v>873046493</v>
      </c>
      <c r="N9" s="6">
        <v>0</v>
      </c>
      <c r="P9" s="6">
        <v>449031427</v>
      </c>
      <c r="R9" s="6">
        <v>1322077920</v>
      </c>
      <c r="V9" t="s">
        <v>125</v>
      </c>
      <c r="W9" s="81">
        <v>-2370770220</v>
      </c>
      <c r="X9" s="83">
        <f>VLOOKUP(W9,$F$9:$F$37,1,0)-W9</f>
        <v>0</v>
      </c>
      <c r="Z9" t="s">
        <v>125</v>
      </c>
      <c r="AA9" s="81">
        <v>-44152795855</v>
      </c>
      <c r="AB9">
        <f>VLOOKUP(AA9,$N$9:$N$37,1,0)-AA9</f>
        <v>0</v>
      </c>
    </row>
    <row r="10" spans="1:28" ht="21.75" customHeight="1">
      <c r="A10" s="63" t="s">
        <v>86</v>
      </c>
      <c r="B10" s="63"/>
      <c r="D10" s="9">
        <v>29540884913</v>
      </c>
      <c r="F10" s="9">
        <v>148373004860</v>
      </c>
      <c r="H10" s="9">
        <v>-36445832565</v>
      </c>
      <c r="J10" s="9">
        <v>141490309208</v>
      </c>
      <c r="L10" s="9">
        <v>108162185157</v>
      </c>
      <c r="N10" s="9">
        <v>1526458144</v>
      </c>
      <c r="P10" s="9">
        <v>-36445832565</v>
      </c>
      <c r="R10" s="9">
        <v>73265062736</v>
      </c>
      <c r="V10" t="s">
        <v>122</v>
      </c>
      <c r="W10" s="81">
        <v>-63008509637</v>
      </c>
      <c r="X10" s="83">
        <f t="shared" ref="X10:X29" si="0">VLOOKUP(W10,$F$9:$F$37,1,0)-W10</f>
        <v>0</v>
      </c>
      <c r="Z10" t="s">
        <v>122</v>
      </c>
      <c r="AA10" s="81">
        <v>-63139045014</v>
      </c>
      <c r="AB10">
        <f t="shared" ref="AB10:AB29" si="1">VLOOKUP(AA10,$N$9:$N$37,1,0)-AA10</f>
        <v>0</v>
      </c>
    </row>
    <row r="11" spans="1:28" ht="21.75" customHeight="1">
      <c r="A11" s="63" t="s">
        <v>113</v>
      </c>
      <c r="B11" s="63"/>
      <c r="D11" s="9">
        <v>28240977197</v>
      </c>
      <c r="F11" s="9">
        <v>-34425487750</v>
      </c>
      <c r="H11" s="9">
        <v>27123600000</v>
      </c>
      <c r="J11" s="9">
        <v>55364577197</v>
      </c>
      <c r="L11" s="9">
        <v>177915173989</v>
      </c>
      <c r="N11" s="9">
        <v>0</v>
      </c>
      <c r="P11" s="9">
        <v>27123600000</v>
      </c>
      <c r="R11" s="9">
        <v>205038773989</v>
      </c>
      <c r="V11" t="s">
        <v>119</v>
      </c>
      <c r="W11" s="81">
        <v>1965893617</v>
      </c>
      <c r="X11" s="83">
        <f t="shared" si="0"/>
        <v>0</v>
      </c>
      <c r="Z11" t="s">
        <v>119</v>
      </c>
      <c r="AA11" s="81">
        <v>4114451829</v>
      </c>
      <c r="AB11">
        <f t="shared" si="1"/>
        <v>0</v>
      </c>
    </row>
    <row r="12" spans="1:28" ht="21.75" customHeight="1">
      <c r="A12" s="63" t="s">
        <v>244</v>
      </c>
      <c r="B12" s="63"/>
      <c r="D12" s="9">
        <v>0</v>
      </c>
      <c r="F12" s="9">
        <v>0</v>
      </c>
      <c r="H12" s="9">
        <v>0</v>
      </c>
      <c r="J12" s="9">
        <v>0</v>
      </c>
      <c r="L12" s="9">
        <v>380420196</v>
      </c>
      <c r="N12" s="9">
        <v>0</v>
      </c>
      <c r="P12" s="9">
        <v>206885371</v>
      </c>
      <c r="R12" s="9">
        <v>587305567</v>
      </c>
      <c r="V12" t="s">
        <v>116</v>
      </c>
      <c r="W12" s="81">
        <v>0</v>
      </c>
      <c r="X12" s="83">
        <f t="shared" si="0"/>
        <v>0</v>
      </c>
      <c r="Z12" t="s">
        <v>116</v>
      </c>
      <c r="AA12" s="81">
        <v>93009162050</v>
      </c>
      <c r="AB12">
        <f t="shared" si="1"/>
        <v>0</v>
      </c>
    </row>
    <row r="13" spans="1:28" ht="21.75" customHeight="1">
      <c r="A13" s="63" t="s">
        <v>245</v>
      </c>
      <c r="B13" s="63"/>
      <c r="D13" s="9">
        <v>0</v>
      </c>
      <c r="F13" s="9">
        <v>0</v>
      </c>
      <c r="H13" s="9">
        <v>0</v>
      </c>
      <c r="J13" s="9">
        <v>0</v>
      </c>
      <c r="L13" s="9">
        <v>0</v>
      </c>
      <c r="N13" s="9">
        <v>0</v>
      </c>
      <c r="P13" s="9">
        <v>37163078659</v>
      </c>
      <c r="R13" s="9">
        <v>37163078659</v>
      </c>
      <c r="V13" t="s">
        <v>113</v>
      </c>
      <c r="W13" s="81">
        <v>-34425487750</v>
      </c>
      <c r="X13" s="83">
        <f t="shared" si="0"/>
        <v>0</v>
      </c>
      <c r="Z13" t="s">
        <v>113</v>
      </c>
      <c r="AB13">
        <f t="shared" si="1"/>
        <v>0</v>
      </c>
    </row>
    <row r="14" spans="1:28" ht="21.75" customHeight="1">
      <c r="A14" s="63" t="s">
        <v>246</v>
      </c>
      <c r="B14" s="63"/>
      <c r="D14" s="9">
        <v>0</v>
      </c>
      <c r="F14" s="9">
        <v>0</v>
      </c>
      <c r="H14" s="9">
        <v>0</v>
      </c>
      <c r="J14" s="9">
        <v>0</v>
      </c>
      <c r="L14" s="9">
        <v>530994062</v>
      </c>
      <c r="N14" s="9">
        <v>0</v>
      </c>
      <c r="P14" s="9">
        <v>348230786</v>
      </c>
      <c r="R14" s="9">
        <v>879224848</v>
      </c>
      <c r="V14" t="s">
        <v>110</v>
      </c>
      <c r="W14" s="81">
        <v>0</v>
      </c>
      <c r="X14" s="83">
        <f t="shared" si="0"/>
        <v>0</v>
      </c>
      <c r="Z14" t="s">
        <v>110</v>
      </c>
      <c r="AA14" s="81">
        <v>104734583812</v>
      </c>
      <c r="AB14">
        <f t="shared" si="1"/>
        <v>0</v>
      </c>
    </row>
    <row r="15" spans="1:28" ht="21.75" customHeight="1">
      <c r="A15" s="63" t="s">
        <v>247</v>
      </c>
      <c r="B15" s="63"/>
      <c r="D15" s="9">
        <v>0</v>
      </c>
      <c r="F15" s="9">
        <v>0</v>
      </c>
      <c r="H15" s="9">
        <v>0</v>
      </c>
      <c r="J15" s="9">
        <v>0</v>
      </c>
      <c r="L15" s="9">
        <v>0</v>
      </c>
      <c r="N15" s="9">
        <v>0</v>
      </c>
      <c r="P15" s="9">
        <v>40587182460</v>
      </c>
      <c r="R15" s="9">
        <v>40587182460</v>
      </c>
      <c r="V15" t="s">
        <v>107</v>
      </c>
      <c r="W15" s="81">
        <v>0</v>
      </c>
      <c r="X15" s="83">
        <f t="shared" si="0"/>
        <v>0</v>
      </c>
      <c r="Z15" t="s">
        <v>107</v>
      </c>
      <c r="AA15" s="81">
        <v>-9792984700</v>
      </c>
      <c r="AB15">
        <f t="shared" si="1"/>
        <v>0</v>
      </c>
    </row>
    <row r="16" spans="1:28" ht="21.75" customHeight="1">
      <c r="A16" s="63" t="s">
        <v>248</v>
      </c>
      <c r="B16" s="63"/>
      <c r="D16" s="9">
        <v>0</v>
      </c>
      <c r="F16" s="9">
        <v>0</v>
      </c>
      <c r="H16" s="9">
        <v>0</v>
      </c>
      <c r="J16" s="9">
        <v>0</v>
      </c>
      <c r="L16" s="9">
        <v>556681978</v>
      </c>
      <c r="N16" s="9">
        <v>0</v>
      </c>
      <c r="P16" s="9">
        <v>396240997</v>
      </c>
      <c r="R16" s="9">
        <v>952922975</v>
      </c>
      <c r="V16" t="s">
        <v>104</v>
      </c>
      <c r="W16" s="81">
        <v>14257776969</v>
      </c>
      <c r="X16" s="83">
        <f t="shared" si="0"/>
        <v>0</v>
      </c>
      <c r="Z16" t="s">
        <v>104</v>
      </c>
      <c r="AA16" s="81">
        <v>15255451848</v>
      </c>
      <c r="AB16">
        <f t="shared" si="1"/>
        <v>0</v>
      </c>
    </row>
    <row r="17" spans="1:28" ht="21.75" customHeight="1">
      <c r="A17" s="63" t="s">
        <v>74</v>
      </c>
      <c r="B17" s="63"/>
      <c r="D17" s="9">
        <v>0</v>
      </c>
      <c r="F17" s="9">
        <v>1738502329</v>
      </c>
      <c r="H17" s="9">
        <v>0</v>
      </c>
      <c r="J17" s="9">
        <v>1738502329</v>
      </c>
      <c r="L17" s="9">
        <v>0</v>
      </c>
      <c r="N17" s="9">
        <v>9226331594</v>
      </c>
      <c r="P17" s="9">
        <v>20337623982</v>
      </c>
      <c r="R17" s="9">
        <v>29563955576</v>
      </c>
      <c r="V17" t="s">
        <v>101</v>
      </c>
      <c r="W17" s="81">
        <v>-343737686</v>
      </c>
      <c r="X17" s="83">
        <f t="shared" si="0"/>
        <v>0</v>
      </c>
      <c r="Z17" t="s">
        <v>101</v>
      </c>
      <c r="AB17">
        <f t="shared" si="1"/>
        <v>0</v>
      </c>
    </row>
    <row r="18" spans="1:28" ht="21.75" customHeight="1">
      <c r="A18" s="63" t="s">
        <v>249</v>
      </c>
      <c r="B18" s="63"/>
      <c r="D18" s="9">
        <v>0</v>
      </c>
      <c r="F18" s="9">
        <v>0</v>
      </c>
      <c r="H18" s="9">
        <v>-19062500</v>
      </c>
      <c r="J18" s="9">
        <v>0</v>
      </c>
      <c r="L18" s="9">
        <v>14847123157</v>
      </c>
      <c r="N18" s="9">
        <v>0</v>
      </c>
      <c r="P18" s="9">
        <v>6006100000</v>
      </c>
      <c r="R18" s="9">
        <v>20872285657</v>
      </c>
      <c r="V18" t="s">
        <v>98</v>
      </c>
      <c r="W18" s="81">
        <v>15149883795</v>
      </c>
      <c r="X18" s="83">
        <f t="shared" si="0"/>
        <v>0</v>
      </c>
      <c r="Z18" t="s">
        <v>98</v>
      </c>
      <c r="AA18" s="81">
        <v>76107622072</v>
      </c>
      <c r="AB18">
        <f t="shared" si="1"/>
        <v>0</v>
      </c>
    </row>
    <row r="19" spans="1:28" ht="21.75" customHeight="1">
      <c r="A19" s="63" t="s">
        <v>250</v>
      </c>
      <c r="B19" s="63"/>
      <c r="D19" s="9">
        <v>0</v>
      </c>
      <c r="F19" s="9">
        <v>0</v>
      </c>
      <c r="H19" s="9">
        <v>0</v>
      </c>
      <c r="J19" s="9">
        <v>0</v>
      </c>
      <c r="L19" s="9">
        <v>78628794609</v>
      </c>
      <c r="N19" s="9">
        <v>0</v>
      </c>
      <c r="P19" s="9">
        <v>40576702848</v>
      </c>
      <c r="R19" s="9">
        <v>119205497457</v>
      </c>
      <c r="V19" t="s">
        <v>80</v>
      </c>
      <c r="W19" s="81">
        <v>415132744</v>
      </c>
      <c r="X19" s="83">
        <f t="shared" si="0"/>
        <v>0</v>
      </c>
      <c r="Z19" t="s">
        <v>80</v>
      </c>
      <c r="AA19" s="81">
        <v>3450542476</v>
      </c>
      <c r="AB19">
        <f t="shared" si="1"/>
        <v>0</v>
      </c>
    </row>
    <row r="20" spans="1:28" ht="21.75" customHeight="1">
      <c r="A20" s="63" t="s">
        <v>122</v>
      </c>
      <c r="B20" s="63"/>
      <c r="D20" s="9">
        <v>14024959312</v>
      </c>
      <c r="F20" s="9">
        <v>-63008509637</v>
      </c>
      <c r="H20" s="9">
        <v>0</v>
      </c>
      <c r="J20" s="9">
        <v>-48983550324</v>
      </c>
      <c r="L20" s="9">
        <v>98764330493</v>
      </c>
      <c r="N20" s="9">
        <v>-63139045014</v>
      </c>
      <c r="P20" s="9">
        <v>0</v>
      </c>
      <c r="R20" s="9">
        <v>35625285480</v>
      </c>
      <c r="V20" t="s">
        <v>77</v>
      </c>
      <c r="W20" s="81">
        <v>1346638728</v>
      </c>
      <c r="X20" s="83">
        <f t="shared" si="0"/>
        <v>0</v>
      </c>
      <c r="Z20" t="s">
        <v>77</v>
      </c>
      <c r="AA20" s="81">
        <v>7159240033</v>
      </c>
      <c r="AB20">
        <f t="shared" si="1"/>
        <v>0</v>
      </c>
    </row>
    <row r="21" spans="1:28" ht="21.75" customHeight="1">
      <c r="A21" s="63" t="s">
        <v>119</v>
      </c>
      <c r="B21" s="63"/>
      <c r="D21" s="9">
        <v>5773089024</v>
      </c>
      <c r="F21" s="9">
        <v>1965893617</v>
      </c>
      <c r="H21" s="9">
        <v>0</v>
      </c>
      <c r="J21" s="9">
        <v>7738982641</v>
      </c>
      <c r="L21" s="9">
        <v>21538065112</v>
      </c>
      <c r="N21" s="9">
        <v>4114451829</v>
      </c>
      <c r="P21" s="9">
        <v>0</v>
      </c>
      <c r="R21" s="9">
        <v>25652516941</v>
      </c>
      <c r="V21" t="s">
        <v>74</v>
      </c>
      <c r="W21" s="81">
        <v>1738502329</v>
      </c>
      <c r="X21" s="83">
        <f t="shared" si="0"/>
        <v>0</v>
      </c>
      <c r="Z21" t="s">
        <v>74</v>
      </c>
      <c r="AA21" s="81">
        <v>9226331594</v>
      </c>
      <c r="AB21">
        <f t="shared" si="1"/>
        <v>0</v>
      </c>
    </row>
    <row r="22" spans="1:28" ht="21.75" customHeight="1">
      <c r="A22" s="63" t="s">
        <v>116</v>
      </c>
      <c r="B22" s="63"/>
      <c r="D22" s="9">
        <v>28373636298</v>
      </c>
      <c r="F22" s="9">
        <v>0</v>
      </c>
      <c r="H22" s="9">
        <v>0</v>
      </c>
      <c r="J22" s="9">
        <v>28373636298</v>
      </c>
      <c r="L22" s="9">
        <v>102805972349</v>
      </c>
      <c r="N22" s="9">
        <v>93009162050</v>
      </c>
      <c r="P22" s="9">
        <v>0</v>
      </c>
      <c r="R22" s="9">
        <v>195815134398</v>
      </c>
      <c r="V22" t="s">
        <v>71</v>
      </c>
      <c r="W22" s="81">
        <v>2256945855</v>
      </c>
      <c r="X22" s="83">
        <f t="shared" si="0"/>
        <v>0</v>
      </c>
      <c r="Z22" t="s">
        <v>71</v>
      </c>
      <c r="AA22" s="81">
        <v>13479546390</v>
      </c>
      <c r="AB22">
        <f t="shared" si="1"/>
        <v>0</v>
      </c>
    </row>
    <row r="23" spans="1:28" ht="21.75" customHeight="1">
      <c r="A23" s="63" t="s">
        <v>110</v>
      </c>
      <c r="B23" s="63"/>
      <c r="D23" s="9">
        <v>29982303300</v>
      </c>
      <c r="F23" s="9">
        <v>0</v>
      </c>
      <c r="H23" s="9">
        <v>0</v>
      </c>
      <c r="J23" s="9">
        <v>29982303300</v>
      </c>
      <c r="L23" s="9">
        <v>112163640438</v>
      </c>
      <c r="N23" s="9">
        <v>104734583812</v>
      </c>
      <c r="P23" s="9">
        <v>0</v>
      </c>
      <c r="R23" s="9">
        <v>216898224250</v>
      </c>
      <c r="V23" t="s">
        <v>68</v>
      </c>
      <c r="W23" s="81">
        <v>1663798382</v>
      </c>
      <c r="X23" s="83">
        <f t="shared" si="0"/>
        <v>0</v>
      </c>
      <c r="Z23" t="s">
        <v>68</v>
      </c>
      <c r="AA23" s="81">
        <v>8368482938</v>
      </c>
      <c r="AB23">
        <f t="shared" si="1"/>
        <v>0</v>
      </c>
    </row>
    <row r="24" spans="1:28" ht="21.75" customHeight="1">
      <c r="A24" s="63" t="s">
        <v>107</v>
      </c>
      <c r="B24" s="63"/>
      <c r="D24" s="9">
        <v>23616109276</v>
      </c>
      <c r="F24" s="9">
        <v>0</v>
      </c>
      <c r="H24" s="9">
        <v>0</v>
      </c>
      <c r="J24" s="9">
        <v>23616109276</v>
      </c>
      <c r="L24" s="9">
        <v>143444118618</v>
      </c>
      <c r="N24" s="9">
        <v>-9792984700</v>
      </c>
      <c r="P24" s="9">
        <v>0</v>
      </c>
      <c r="R24" s="9">
        <v>133651133919</v>
      </c>
      <c r="V24" t="s">
        <v>64</v>
      </c>
      <c r="W24" s="81">
        <v>1409144546</v>
      </c>
      <c r="X24" s="83">
        <f t="shared" si="0"/>
        <v>0</v>
      </c>
      <c r="Z24" t="s">
        <v>64</v>
      </c>
      <c r="AA24" s="81">
        <v>-56813000777</v>
      </c>
      <c r="AB24">
        <f t="shared" si="1"/>
        <v>0</v>
      </c>
    </row>
    <row r="25" spans="1:28" ht="21.75" customHeight="1">
      <c r="A25" s="63" t="s">
        <v>128</v>
      </c>
      <c r="B25" s="63"/>
      <c r="D25" s="9">
        <v>79744629555</v>
      </c>
      <c r="F25" s="9">
        <v>0</v>
      </c>
      <c r="H25" s="9">
        <v>0</v>
      </c>
      <c r="J25" s="9">
        <v>79744629555</v>
      </c>
      <c r="L25" s="9">
        <v>441710611050</v>
      </c>
      <c r="N25" s="9">
        <v>0</v>
      </c>
      <c r="P25" s="9">
        <v>0</v>
      </c>
      <c r="R25" s="9">
        <v>441710611050</v>
      </c>
      <c r="V25" t="s">
        <v>95</v>
      </c>
      <c r="W25" s="81">
        <v>0</v>
      </c>
      <c r="X25" s="83">
        <f t="shared" si="0"/>
        <v>0</v>
      </c>
      <c r="Z25" t="s">
        <v>95</v>
      </c>
      <c r="AA25" s="81">
        <v>-29994562500</v>
      </c>
      <c r="AB25">
        <f t="shared" si="1"/>
        <v>0</v>
      </c>
    </row>
    <row r="26" spans="1:28" ht="21.75" customHeight="1">
      <c r="A26" s="63" t="s">
        <v>125</v>
      </c>
      <c r="B26" s="63"/>
      <c r="D26" s="9">
        <v>15301540240</v>
      </c>
      <c r="F26" s="9">
        <v>-2370770220</v>
      </c>
      <c r="H26" s="9">
        <v>0</v>
      </c>
      <c r="J26" s="9">
        <v>12930770020</v>
      </c>
      <c r="L26" s="9">
        <v>93559421051</v>
      </c>
      <c r="N26" s="9">
        <v>-44152795855</v>
      </c>
      <c r="P26" s="9">
        <v>0</v>
      </c>
      <c r="R26" s="9">
        <v>49406625196</v>
      </c>
      <c r="V26" t="s">
        <v>92</v>
      </c>
      <c r="W26" s="81">
        <v>0</v>
      </c>
      <c r="X26" s="83">
        <f t="shared" si="0"/>
        <v>0</v>
      </c>
      <c r="Z26" t="s">
        <v>92</v>
      </c>
      <c r="AA26" s="81">
        <v>-17869460573</v>
      </c>
      <c r="AB26">
        <f t="shared" si="1"/>
        <v>0</v>
      </c>
    </row>
    <row r="27" spans="1:28" ht="21.75" customHeight="1">
      <c r="A27" s="63" t="s">
        <v>98</v>
      </c>
      <c r="B27" s="63"/>
      <c r="D27" s="9">
        <v>39450798138</v>
      </c>
      <c r="F27" s="9">
        <v>15149883795</v>
      </c>
      <c r="H27" s="9">
        <v>0</v>
      </c>
      <c r="J27" s="9">
        <v>54600681933</v>
      </c>
      <c r="L27" s="9">
        <v>246485473614</v>
      </c>
      <c r="N27" s="9">
        <v>76107622072</v>
      </c>
      <c r="P27" s="9">
        <v>0</v>
      </c>
      <c r="R27" s="9">
        <v>322593095686</v>
      </c>
      <c r="V27" t="s">
        <v>89</v>
      </c>
      <c r="W27" s="81">
        <v>-29406669075</v>
      </c>
      <c r="X27" s="83">
        <f t="shared" si="0"/>
        <v>0</v>
      </c>
      <c r="Z27" t="s">
        <v>89</v>
      </c>
      <c r="AA27" s="81">
        <v>-39992750000</v>
      </c>
      <c r="AB27">
        <f t="shared" si="1"/>
        <v>0</v>
      </c>
    </row>
    <row r="28" spans="1:28" ht="21.75" customHeight="1">
      <c r="A28" s="63" t="s">
        <v>104</v>
      </c>
      <c r="B28" s="63"/>
      <c r="D28" s="9">
        <v>10151390290</v>
      </c>
      <c r="F28" s="9">
        <v>14257776969</v>
      </c>
      <c r="H28" s="9">
        <v>0</v>
      </c>
      <c r="J28" s="9">
        <v>24409167259</v>
      </c>
      <c r="L28" s="9">
        <v>61775759824</v>
      </c>
      <c r="N28" s="9">
        <v>15255451848</v>
      </c>
      <c r="P28" s="9">
        <v>0</v>
      </c>
      <c r="R28" s="9">
        <v>77031211672</v>
      </c>
      <c r="V28" t="s">
        <v>86</v>
      </c>
      <c r="W28" s="81">
        <v>148373004860</v>
      </c>
      <c r="X28" s="83">
        <f t="shared" si="0"/>
        <v>0</v>
      </c>
      <c r="Z28" t="s">
        <v>86</v>
      </c>
      <c r="AA28" s="81">
        <v>1526458144</v>
      </c>
      <c r="AB28">
        <f t="shared" si="1"/>
        <v>0</v>
      </c>
    </row>
    <row r="29" spans="1:28" ht="21.75" customHeight="1">
      <c r="A29" s="63" t="s">
        <v>64</v>
      </c>
      <c r="B29" s="63"/>
      <c r="D29" s="9">
        <v>17236450260</v>
      </c>
      <c r="F29" s="9">
        <v>1409144546</v>
      </c>
      <c r="H29" s="9">
        <v>0</v>
      </c>
      <c r="J29" s="9">
        <v>18645594806</v>
      </c>
      <c r="L29" s="9">
        <v>105401090245</v>
      </c>
      <c r="N29" s="9">
        <v>-56813000777</v>
      </c>
      <c r="P29" s="9">
        <v>0</v>
      </c>
      <c r="R29" s="9">
        <v>48588089469</v>
      </c>
      <c r="V29" t="s">
        <v>83</v>
      </c>
      <c r="W29" s="81">
        <v>0</v>
      </c>
      <c r="X29" s="83">
        <f t="shared" si="0"/>
        <v>0</v>
      </c>
      <c r="Z29" t="s">
        <v>83</v>
      </c>
      <c r="AA29" s="81">
        <v>0</v>
      </c>
      <c r="AB29">
        <f t="shared" si="1"/>
        <v>0</v>
      </c>
    </row>
    <row r="30" spans="1:28" ht="21.75" customHeight="1">
      <c r="A30" s="63" t="s">
        <v>95</v>
      </c>
      <c r="B30" s="63"/>
      <c r="D30" s="9">
        <v>8322858530</v>
      </c>
      <c r="F30" s="9">
        <v>0</v>
      </c>
      <c r="H30" s="9">
        <v>0</v>
      </c>
      <c r="J30" s="9">
        <v>8322858530</v>
      </c>
      <c r="L30" s="9">
        <v>50621031804</v>
      </c>
      <c r="N30" s="9">
        <v>-29994562500</v>
      </c>
      <c r="P30" s="9">
        <v>0</v>
      </c>
      <c r="R30" s="9">
        <v>20626469304</v>
      </c>
      <c r="AA30" s="81">
        <f>SUM(AA9:AA29)</f>
        <v>74677273767</v>
      </c>
    </row>
    <row r="31" spans="1:28" ht="21.75" customHeight="1">
      <c r="A31" s="63" t="s">
        <v>89</v>
      </c>
      <c r="B31" s="63"/>
      <c r="D31" s="9">
        <v>10804262868</v>
      </c>
      <c r="F31" s="9">
        <v>-29406669075</v>
      </c>
      <c r="H31" s="9">
        <v>0</v>
      </c>
      <c r="J31" s="9">
        <v>-18602406207</v>
      </c>
      <c r="L31" s="9">
        <v>64355356760</v>
      </c>
      <c r="N31" s="9">
        <v>-39992750000</v>
      </c>
      <c r="P31" s="9">
        <v>0</v>
      </c>
      <c r="R31" s="9">
        <v>24362606760</v>
      </c>
    </row>
    <row r="32" spans="1:28" ht="21.75" customHeight="1">
      <c r="A32" s="63" t="s">
        <v>92</v>
      </c>
      <c r="B32" s="63"/>
      <c r="D32" s="9">
        <v>4400485555</v>
      </c>
      <c r="F32" s="9">
        <v>0</v>
      </c>
      <c r="H32" s="9">
        <v>0</v>
      </c>
      <c r="J32" s="9">
        <v>4400485555</v>
      </c>
      <c r="L32" s="9">
        <v>26194551574</v>
      </c>
      <c r="N32" s="9">
        <v>-17869460573</v>
      </c>
      <c r="P32" s="9">
        <v>0</v>
      </c>
      <c r="R32" s="9">
        <v>8325091002</v>
      </c>
    </row>
    <row r="33" spans="1:18" ht="21.75" customHeight="1">
      <c r="A33" s="63" t="s">
        <v>83</v>
      </c>
      <c r="B33" s="63"/>
      <c r="D33" s="9">
        <v>2907534914</v>
      </c>
      <c r="F33" s="9">
        <v>0</v>
      </c>
      <c r="H33" s="9">
        <v>0</v>
      </c>
      <c r="J33" s="9">
        <v>2907534914</v>
      </c>
      <c r="L33" s="9">
        <v>17242508497</v>
      </c>
      <c r="N33" s="9">
        <v>0</v>
      </c>
      <c r="P33" s="9">
        <v>0</v>
      </c>
      <c r="R33" s="9">
        <v>17242508497</v>
      </c>
    </row>
    <row r="34" spans="1:18" ht="21.75" customHeight="1">
      <c r="A34" s="63" t="s">
        <v>77</v>
      </c>
      <c r="B34" s="63"/>
      <c r="D34" s="9">
        <v>0</v>
      </c>
      <c r="F34" s="9">
        <v>1346638728</v>
      </c>
      <c r="H34" s="9">
        <v>0</v>
      </c>
      <c r="J34" s="9">
        <v>1346638728</v>
      </c>
      <c r="L34" s="9">
        <v>0</v>
      </c>
      <c r="N34" s="9">
        <v>7159240033</v>
      </c>
      <c r="P34" s="9">
        <v>0</v>
      </c>
      <c r="R34" s="9">
        <v>7159240033</v>
      </c>
    </row>
    <row r="35" spans="1:18" ht="21.75" customHeight="1">
      <c r="A35" s="63" t="s">
        <v>80</v>
      </c>
      <c r="B35" s="63"/>
      <c r="D35" s="9">
        <v>0</v>
      </c>
      <c r="F35" s="9">
        <v>415132744</v>
      </c>
      <c r="H35" s="9">
        <v>0</v>
      </c>
      <c r="J35" s="9">
        <v>415132744</v>
      </c>
      <c r="L35" s="9">
        <v>0</v>
      </c>
      <c r="N35" s="9">
        <v>3450542476</v>
      </c>
      <c r="P35" s="9">
        <v>0</v>
      </c>
      <c r="R35" s="9">
        <v>3450542476</v>
      </c>
    </row>
    <row r="36" spans="1:18" ht="21.75" customHeight="1">
      <c r="A36" s="63" t="s">
        <v>71</v>
      </c>
      <c r="B36" s="63"/>
      <c r="D36" s="9">
        <v>0</v>
      </c>
      <c r="F36" s="9">
        <v>2256945855</v>
      </c>
      <c r="H36" s="9">
        <v>0</v>
      </c>
      <c r="J36" s="9">
        <v>2256945854</v>
      </c>
      <c r="L36" s="9">
        <v>0</v>
      </c>
      <c r="N36" s="9">
        <v>13479546390</v>
      </c>
      <c r="P36" s="9">
        <v>0</v>
      </c>
      <c r="R36" s="9">
        <v>13479546389</v>
      </c>
    </row>
    <row r="37" spans="1:18" ht="21.75" customHeight="1">
      <c r="A37" s="65" t="s">
        <v>68</v>
      </c>
      <c r="B37" s="65"/>
      <c r="D37" s="13">
        <v>0</v>
      </c>
      <c r="F37" s="13">
        <v>1663798382</v>
      </c>
      <c r="H37" s="13">
        <v>0</v>
      </c>
      <c r="J37" s="13">
        <v>1663798381</v>
      </c>
      <c r="L37" s="13">
        <v>0</v>
      </c>
      <c r="N37" s="13">
        <v>8368482938</v>
      </c>
      <c r="P37" s="13">
        <v>0</v>
      </c>
      <c r="R37" s="13">
        <v>8368482937</v>
      </c>
    </row>
    <row r="38" spans="1:18" ht="21.75" customHeight="1">
      <c r="A38" s="67" t="s">
        <v>26</v>
      </c>
      <c r="B38" s="67"/>
      <c r="D38" s="16">
        <f>SUM(D9:D37)</f>
        <v>347988626858</v>
      </c>
      <c r="F38" s="16">
        <f>SUM(F9:F37)</f>
        <v>59021547457</v>
      </c>
      <c r="H38" s="16">
        <f>SUM(H9:H37)</f>
        <v>-8892263638</v>
      </c>
      <c r="J38" s="16">
        <f>SUM(J9:J37)</f>
        <v>432928450612</v>
      </c>
      <c r="L38" s="16">
        <f>SUM(L9:L37)</f>
        <v>1967956351070</v>
      </c>
      <c r="N38" s="16">
        <f>SUM(N9:N37)</f>
        <v>74677273767</v>
      </c>
      <c r="P38" s="16">
        <f>SUM(P9:P37)</f>
        <v>136748843965</v>
      </c>
      <c r="R38" s="16">
        <f>SUM(R9:R37)</f>
        <v>2179423783303</v>
      </c>
    </row>
    <row r="40" spans="1:18">
      <c r="D40" s="20">
        <f>'سود اوراق بهادار'!N30</f>
        <v>347988626858</v>
      </c>
      <c r="F40" s="20">
        <f>SUM('درآمد ناشی از تغییر قیمت اوراق'!I8:I28)</f>
        <v>59021547457</v>
      </c>
      <c r="H40" s="20">
        <f>SUM('درآمد ناشی از فروش'!I8:I18)</f>
        <v>-8892263638</v>
      </c>
      <c r="N40" s="20">
        <f>SUM('درآمد ناشی از تغییر قیمت اوراق'!Q8:Q28)</f>
        <v>74677273767</v>
      </c>
      <c r="P40" s="20">
        <f>SUM('درآمد ناشی از فروش'!Q8:Q18)</f>
        <v>136748843965</v>
      </c>
    </row>
    <row r="41" spans="1:18">
      <c r="D41" s="20">
        <f>D40-D38</f>
        <v>0</v>
      </c>
      <c r="F41" s="20">
        <f>F40-F38</f>
        <v>0</v>
      </c>
      <c r="H41" s="20">
        <f>H40-H38</f>
        <v>0</v>
      </c>
      <c r="N41" s="20">
        <f>N40-N38</f>
        <v>0</v>
      </c>
      <c r="P41" s="20">
        <f>P40-P38</f>
        <v>0</v>
      </c>
    </row>
  </sheetData>
  <mergeCells count="37">
    <mergeCell ref="A38:B38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F58C-7799-4054-9C24-29728F291C04}">
  <sheetPr>
    <tabColor rgb="FF00B050"/>
  </sheetPr>
  <dimension ref="A1:J39"/>
  <sheetViews>
    <sheetView rightToLeft="1" view="pageBreakPreview" topLeftCell="A3" zoomScale="60" zoomScaleNormal="100" workbookViewId="0">
      <selection activeCell="F47" sqref="F47"/>
    </sheetView>
  </sheetViews>
  <sheetFormatPr defaultRowHeight="12.75"/>
  <cols>
    <col min="1" max="1" width="42.28515625" bestFit="1" customWidth="1"/>
    <col min="2" max="2" width="3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4.45" customHeight="1"/>
    <row r="5" spans="1:10" ht="14.45" customHeight="1">
      <c r="A5" s="1" t="s">
        <v>251</v>
      </c>
      <c r="B5" s="58" t="s">
        <v>252</v>
      </c>
      <c r="C5" s="58"/>
      <c r="D5" s="58"/>
      <c r="E5" s="58"/>
      <c r="F5" s="58"/>
      <c r="G5" s="58"/>
      <c r="H5" s="58"/>
      <c r="I5" s="58"/>
      <c r="J5" s="58"/>
    </row>
    <row r="6" spans="1:10" ht="14.45" customHeight="1">
      <c r="D6" s="59" t="s">
        <v>215</v>
      </c>
      <c r="E6" s="59"/>
      <c r="F6" s="59"/>
      <c r="H6" s="59" t="s">
        <v>216</v>
      </c>
      <c r="I6" s="59"/>
      <c r="J6" s="59"/>
    </row>
    <row r="7" spans="1:10" ht="36.4" customHeight="1">
      <c r="A7" s="50" t="s">
        <v>253</v>
      </c>
      <c r="B7" s="50"/>
      <c r="D7" s="19" t="s">
        <v>254</v>
      </c>
      <c r="E7" s="3"/>
      <c r="F7" s="19" t="s">
        <v>255</v>
      </c>
      <c r="H7" s="19" t="s">
        <v>254</v>
      </c>
      <c r="I7" s="3"/>
      <c r="J7" s="19" t="s">
        <v>255</v>
      </c>
    </row>
    <row r="8" spans="1:10" ht="21.75" customHeight="1">
      <c r="A8" s="51" t="s">
        <v>316</v>
      </c>
      <c r="B8" s="51"/>
      <c r="D8" s="6">
        <v>0</v>
      </c>
      <c r="F8" s="7"/>
      <c r="H8" s="6">
        <v>362712329</v>
      </c>
      <c r="J8" s="7"/>
    </row>
    <row r="9" spans="1:10" ht="21.75" customHeight="1">
      <c r="A9" s="49" t="s">
        <v>302</v>
      </c>
      <c r="B9" s="49"/>
      <c r="D9" s="9">
        <v>11004438354</v>
      </c>
      <c r="F9" s="10"/>
      <c r="H9" s="9">
        <v>449039173867</v>
      </c>
      <c r="J9" s="10"/>
    </row>
    <row r="10" spans="1:10" ht="21.75" customHeight="1">
      <c r="A10" s="49" t="s">
        <v>317</v>
      </c>
      <c r="B10" s="49"/>
      <c r="D10" s="9">
        <v>0</v>
      </c>
      <c r="F10" s="10"/>
      <c r="H10" s="9">
        <v>4601466494</v>
      </c>
      <c r="J10" s="10"/>
    </row>
    <row r="11" spans="1:10" ht="21.75" customHeight="1">
      <c r="A11" s="49" t="s">
        <v>303</v>
      </c>
      <c r="B11" s="49"/>
      <c r="D11" s="9">
        <v>19498866315</v>
      </c>
      <c r="F11" s="10"/>
      <c r="H11" s="9">
        <v>129381788947</v>
      </c>
      <c r="J11" s="10"/>
    </row>
    <row r="12" spans="1:10" ht="21.75" customHeight="1">
      <c r="A12" s="49" t="s">
        <v>304</v>
      </c>
      <c r="B12" s="49"/>
      <c r="D12" s="9">
        <v>259465753</v>
      </c>
      <c r="F12" s="10"/>
      <c r="H12" s="9">
        <v>1556794518</v>
      </c>
      <c r="J12" s="10"/>
    </row>
    <row r="13" spans="1:10" ht="21.75" customHeight="1">
      <c r="A13" s="49" t="s">
        <v>305</v>
      </c>
      <c r="B13" s="49"/>
      <c r="D13" s="9">
        <v>117636115077</v>
      </c>
      <c r="F13" s="10"/>
      <c r="H13" s="9">
        <v>457859775511</v>
      </c>
      <c r="J13" s="10"/>
    </row>
    <row r="14" spans="1:10" ht="21.75" customHeight="1">
      <c r="A14" s="49" t="s">
        <v>306</v>
      </c>
      <c r="B14" s="49"/>
      <c r="D14" s="9">
        <v>109333001970</v>
      </c>
      <c r="F14" s="10"/>
      <c r="H14" s="9">
        <v>600430782620</v>
      </c>
      <c r="J14" s="10"/>
    </row>
    <row r="15" spans="1:10" ht="21.75" customHeight="1">
      <c r="A15" s="49" t="s">
        <v>289</v>
      </c>
      <c r="B15" s="49"/>
      <c r="D15" s="9">
        <v>62335616437</v>
      </c>
      <c r="F15" s="10"/>
      <c r="H15" s="9">
        <v>383841481380</v>
      </c>
      <c r="J15" s="10"/>
    </row>
    <row r="16" spans="1:10" ht="21.75" customHeight="1">
      <c r="A16" s="49" t="s">
        <v>290</v>
      </c>
      <c r="B16" s="49"/>
      <c r="D16" s="9">
        <v>94137147427</v>
      </c>
      <c r="F16" s="10"/>
      <c r="H16" s="9">
        <v>462817755738</v>
      </c>
      <c r="J16" s="10"/>
    </row>
    <row r="17" spans="1:10" ht="21.75" customHeight="1">
      <c r="A17" s="49" t="s">
        <v>307</v>
      </c>
      <c r="B17" s="49"/>
      <c r="D17" s="9">
        <v>1559153</v>
      </c>
      <c r="F17" s="10"/>
      <c r="H17" s="9">
        <v>7736928</v>
      </c>
      <c r="J17" s="10"/>
    </row>
    <row r="18" spans="1:10" ht="21.75" customHeight="1">
      <c r="A18" s="49" t="s">
        <v>308</v>
      </c>
      <c r="B18" s="49"/>
      <c r="D18" s="9">
        <v>25018</v>
      </c>
      <c r="F18" s="10"/>
      <c r="H18" s="9">
        <v>24425219</v>
      </c>
      <c r="J18" s="10"/>
    </row>
    <row r="19" spans="1:10" ht="21.75" customHeight="1">
      <c r="A19" s="49" t="s">
        <v>309</v>
      </c>
      <c r="B19" s="49"/>
      <c r="D19" s="9">
        <v>30224</v>
      </c>
      <c r="F19" s="10"/>
      <c r="H19" s="9">
        <v>113620</v>
      </c>
      <c r="J19" s="10"/>
    </row>
    <row r="20" spans="1:10" ht="21.75" customHeight="1">
      <c r="A20" s="49" t="s">
        <v>291</v>
      </c>
      <c r="B20" s="49"/>
      <c r="D20" s="9">
        <v>1115847</v>
      </c>
      <c r="F20" s="10"/>
      <c r="H20" s="9">
        <v>7821255</v>
      </c>
      <c r="J20" s="10"/>
    </row>
    <row r="21" spans="1:10" ht="21.75" customHeight="1">
      <c r="A21" s="49" t="s">
        <v>310</v>
      </c>
      <c r="B21" s="49"/>
      <c r="D21" s="9">
        <v>229631803</v>
      </c>
      <c r="F21" s="10"/>
      <c r="H21" s="9">
        <v>238040025</v>
      </c>
      <c r="J21" s="10"/>
    </row>
    <row r="22" spans="1:10" ht="21.75" customHeight="1">
      <c r="A22" s="49" t="s">
        <v>311</v>
      </c>
      <c r="B22" s="49"/>
      <c r="D22" s="9">
        <v>343277</v>
      </c>
      <c r="F22" s="10"/>
      <c r="H22" s="9">
        <v>82863583</v>
      </c>
      <c r="J22" s="10"/>
    </row>
    <row r="23" spans="1:10" ht="21.75" customHeight="1">
      <c r="A23" s="49" t="s">
        <v>312</v>
      </c>
      <c r="B23" s="49"/>
      <c r="D23" s="9">
        <v>275949</v>
      </c>
      <c r="F23" s="10"/>
      <c r="H23" s="9">
        <v>624269</v>
      </c>
      <c r="J23" s="10"/>
    </row>
    <row r="24" spans="1:10" ht="21.75" customHeight="1">
      <c r="A24" s="49" t="s">
        <v>313</v>
      </c>
      <c r="B24" s="49"/>
      <c r="D24" s="9">
        <v>48257</v>
      </c>
      <c r="F24" s="10"/>
      <c r="H24" s="9">
        <v>673539</v>
      </c>
      <c r="J24" s="10"/>
    </row>
    <row r="25" spans="1:10" ht="21.75" customHeight="1">
      <c r="A25" s="49" t="s">
        <v>292</v>
      </c>
      <c r="B25" s="49"/>
      <c r="D25" s="9">
        <v>1452085038</v>
      </c>
      <c r="F25" s="10"/>
      <c r="H25" s="9">
        <v>1452235446</v>
      </c>
      <c r="J25" s="10"/>
    </row>
    <row r="26" spans="1:10" ht="21.75" customHeight="1">
      <c r="A26" s="49" t="s">
        <v>314</v>
      </c>
      <c r="B26" s="49"/>
      <c r="D26" s="9">
        <v>130845</v>
      </c>
      <c r="F26" s="10"/>
      <c r="H26" s="9">
        <v>196219</v>
      </c>
      <c r="J26" s="10"/>
    </row>
    <row r="27" spans="1:10" ht="21.75" customHeight="1">
      <c r="A27" s="49" t="s">
        <v>315</v>
      </c>
      <c r="B27" s="49"/>
      <c r="D27" s="9">
        <v>13719</v>
      </c>
      <c r="F27" s="10"/>
      <c r="H27" s="9">
        <v>101097</v>
      </c>
      <c r="J27" s="10"/>
    </row>
    <row r="28" spans="1:10" ht="21.75" customHeight="1" thickBot="1">
      <c r="A28" s="67" t="s">
        <v>26</v>
      </c>
      <c r="B28" s="67"/>
      <c r="D28" s="16">
        <f>SUM(D8:D27)</f>
        <v>415889910463</v>
      </c>
      <c r="F28" s="16"/>
      <c r="H28" s="16">
        <f>SUM(H8:H27)</f>
        <v>2491706562604</v>
      </c>
      <c r="J28" s="16"/>
    </row>
    <row r="31" spans="1:10">
      <c r="H31" s="43">
        <v>2491706562604</v>
      </c>
    </row>
    <row r="33" spans="4:8">
      <c r="H33" s="20">
        <f>H28-H31</f>
        <v>0</v>
      </c>
    </row>
    <row r="37" spans="4:8">
      <c r="D37">
        <v>415889910463</v>
      </c>
      <c r="H37">
        <v>2491706562604</v>
      </c>
    </row>
    <row r="39" spans="4:8">
      <c r="D39" s="20">
        <f>D37-D28</f>
        <v>0</v>
      </c>
      <c r="H39" s="20">
        <f>H37-H28</f>
        <v>0</v>
      </c>
    </row>
  </sheetData>
  <mergeCells count="7">
    <mergeCell ref="A28:B28"/>
    <mergeCell ref="A1:J1"/>
    <mergeCell ref="A2:J2"/>
    <mergeCell ref="A3:J3"/>
    <mergeCell ref="B5:J5"/>
    <mergeCell ref="D6:F6"/>
    <mergeCell ref="H6:J6"/>
  </mergeCells>
  <pageMargins left="0.39370078740157483" right="0.39370078740157483" top="0.39370078740157483" bottom="0.39370078740157483" header="0" footer="0"/>
  <pageSetup scale="9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F11"/>
  <sheetViews>
    <sheetView rightToLeft="1" workbookViewId="0">
      <selection activeCell="L23" sqref="K23:L2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6" t="s">
        <v>0</v>
      </c>
      <c r="B1" s="56"/>
      <c r="C1" s="56"/>
      <c r="D1" s="56"/>
      <c r="E1" s="56"/>
      <c r="F1" s="56"/>
    </row>
    <row r="2" spans="1:6" ht="21.75" customHeight="1">
      <c r="A2" s="56" t="s">
        <v>196</v>
      </c>
      <c r="B2" s="56"/>
      <c r="C2" s="56"/>
      <c r="D2" s="56"/>
      <c r="E2" s="56"/>
      <c r="F2" s="56"/>
    </row>
    <row r="3" spans="1:6" ht="21.75" customHeight="1">
      <c r="A3" s="56" t="s">
        <v>2</v>
      </c>
      <c r="B3" s="56"/>
      <c r="C3" s="56"/>
      <c r="D3" s="56"/>
      <c r="E3" s="56"/>
      <c r="F3" s="56"/>
    </row>
    <row r="4" spans="1:6" ht="14.45" customHeight="1"/>
    <row r="5" spans="1:6" ht="29.1" customHeight="1">
      <c r="A5" s="1" t="s">
        <v>256</v>
      </c>
      <c r="B5" s="58" t="s">
        <v>211</v>
      </c>
      <c r="C5" s="58"/>
      <c r="D5" s="58"/>
      <c r="E5" s="58"/>
      <c r="F5" s="58"/>
    </row>
    <row r="6" spans="1:6" ht="14.45" customHeight="1">
      <c r="D6" s="2" t="s">
        <v>215</v>
      </c>
      <c r="F6" s="2" t="s">
        <v>9</v>
      </c>
    </row>
    <row r="7" spans="1:6" ht="14.45" customHeight="1">
      <c r="A7" s="59" t="s">
        <v>211</v>
      </c>
      <c r="B7" s="59"/>
      <c r="D7" s="4" t="s">
        <v>148</v>
      </c>
      <c r="F7" s="4" t="s">
        <v>148</v>
      </c>
    </row>
    <row r="8" spans="1:6" ht="21.75" customHeight="1">
      <c r="A8" s="61" t="s">
        <v>211</v>
      </c>
      <c r="B8" s="61"/>
      <c r="D8" s="6">
        <v>0</v>
      </c>
      <c r="F8" s="6">
        <v>0</v>
      </c>
    </row>
    <row r="9" spans="1:6" ht="21.75" customHeight="1">
      <c r="A9" s="63" t="s">
        <v>257</v>
      </c>
      <c r="B9" s="63"/>
      <c r="D9" s="9">
        <v>0</v>
      </c>
      <c r="F9" s="9">
        <v>1138691830</v>
      </c>
    </row>
    <row r="10" spans="1:6" ht="21.75" customHeight="1">
      <c r="A10" s="65" t="s">
        <v>258</v>
      </c>
      <c r="B10" s="65"/>
      <c r="D10" s="13">
        <v>141422405</v>
      </c>
      <c r="F10" s="13">
        <v>272971616</v>
      </c>
    </row>
    <row r="11" spans="1:6" ht="21.75" customHeight="1">
      <c r="A11" s="67" t="s">
        <v>26</v>
      </c>
      <c r="B11" s="67"/>
      <c r="D11" s="16">
        <v>141422405</v>
      </c>
      <c r="F11" s="16">
        <v>1411663446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S17"/>
  <sheetViews>
    <sheetView rightToLeft="1" workbookViewId="0">
      <selection activeCell="O18" sqref="O1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8.28515625" customWidth="1"/>
    <col min="16" max="16" width="1.28515625" customWidth="1"/>
    <col min="17" max="17" width="15.285156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6" t="s">
        <v>299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4.45" customHeight="1"/>
    <row r="5" spans="1:19" ht="14.45" customHeight="1">
      <c r="A5" s="58" t="s">
        <v>218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4.45" customHeight="1">
      <c r="A6" s="59" t="s">
        <v>27</v>
      </c>
      <c r="C6" s="59" t="s">
        <v>259</v>
      </c>
      <c r="D6" s="59"/>
      <c r="E6" s="59"/>
      <c r="F6" s="59"/>
      <c r="G6" s="59"/>
      <c r="I6" s="59" t="s">
        <v>215</v>
      </c>
      <c r="J6" s="59"/>
      <c r="K6" s="59"/>
      <c r="L6" s="59"/>
      <c r="M6" s="59"/>
      <c r="O6" s="59" t="s">
        <v>216</v>
      </c>
      <c r="P6" s="59"/>
      <c r="Q6" s="59"/>
      <c r="R6" s="59"/>
      <c r="S6" s="59"/>
    </row>
    <row r="7" spans="1:19" ht="46.5" customHeight="1">
      <c r="A7" s="59"/>
      <c r="C7" s="19" t="s">
        <v>260</v>
      </c>
      <c r="D7" s="3"/>
      <c r="E7" s="19" t="s">
        <v>261</v>
      </c>
      <c r="F7" s="3"/>
      <c r="G7" s="19" t="s">
        <v>262</v>
      </c>
      <c r="I7" s="19" t="s">
        <v>263</v>
      </c>
      <c r="J7" s="3"/>
      <c r="K7" s="19" t="s">
        <v>264</v>
      </c>
      <c r="L7" s="3"/>
      <c r="M7" s="19" t="s">
        <v>265</v>
      </c>
      <c r="O7" s="19" t="s">
        <v>263</v>
      </c>
      <c r="P7" s="3"/>
      <c r="Q7" s="19" t="s">
        <v>264</v>
      </c>
      <c r="R7" s="3"/>
      <c r="S7" s="19" t="s">
        <v>265</v>
      </c>
    </row>
    <row r="8" spans="1:19" ht="21.75" customHeight="1">
      <c r="A8" s="5" t="s">
        <v>222</v>
      </c>
      <c r="C8" s="5" t="s">
        <v>266</v>
      </c>
      <c r="E8" s="6">
        <v>7000000</v>
      </c>
      <c r="G8" s="6">
        <v>450</v>
      </c>
      <c r="I8" s="6">
        <v>0</v>
      </c>
      <c r="K8" s="6">
        <v>0</v>
      </c>
      <c r="M8" s="6">
        <v>0</v>
      </c>
      <c r="O8" s="6">
        <v>3150000000</v>
      </c>
      <c r="Q8" s="6">
        <v>0</v>
      </c>
      <c r="S8" s="6">
        <v>3150000000</v>
      </c>
    </row>
    <row r="9" spans="1:19" ht="21.75" customHeight="1">
      <c r="A9" s="8" t="s">
        <v>19</v>
      </c>
      <c r="C9" s="8" t="s">
        <v>267</v>
      </c>
      <c r="E9" s="9">
        <v>7000000</v>
      </c>
      <c r="G9" s="9">
        <v>60</v>
      </c>
      <c r="I9" s="9">
        <v>0</v>
      </c>
      <c r="K9" s="9">
        <v>0</v>
      </c>
      <c r="M9" s="9">
        <v>0</v>
      </c>
      <c r="O9" s="9">
        <v>420000000</v>
      </c>
      <c r="Q9" s="9">
        <v>0</v>
      </c>
      <c r="S9" s="9">
        <v>420000000</v>
      </c>
    </row>
    <row r="10" spans="1:19" ht="21.75" customHeight="1">
      <c r="A10" s="8" t="s">
        <v>24</v>
      </c>
      <c r="C10" s="8" t="s">
        <v>268</v>
      </c>
      <c r="E10" s="9">
        <v>1174922</v>
      </c>
      <c r="G10" s="9">
        <v>2390</v>
      </c>
      <c r="I10" s="9">
        <v>0</v>
      </c>
      <c r="K10" s="9">
        <v>0</v>
      </c>
      <c r="M10" s="9">
        <v>0</v>
      </c>
      <c r="O10" s="9">
        <v>2808063580</v>
      </c>
      <c r="Q10" s="9">
        <v>0</v>
      </c>
      <c r="S10" s="9">
        <v>2808063580</v>
      </c>
    </row>
    <row r="11" spans="1:19" ht="21.75" customHeight="1">
      <c r="A11" s="8" t="s">
        <v>25</v>
      </c>
      <c r="C11" s="8" t="s">
        <v>123</v>
      </c>
      <c r="E11" s="9">
        <v>4000001</v>
      </c>
      <c r="G11" s="9">
        <v>370</v>
      </c>
      <c r="I11" s="9">
        <v>0</v>
      </c>
      <c r="K11" s="9">
        <v>0</v>
      </c>
      <c r="M11" s="9">
        <v>0</v>
      </c>
      <c r="O11" s="9">
        <v>1480000370</v>
      </c>
      <c r="Q11" s="9">
        <v>41</v>
      </c>
      <c r="S11" s="9">
        <v>1480000329</v>
      </c>
    </row>
    <row r="12" spans="1:19" ht="21.75" customHeight="1">
      <c r="A12" s="8" t="s">
        <v>20</v>
      </c>
      <c r="C12" s="8" t="s">
        <v>269</v>
      </c>
      <c r="E12" s="9">
        <v>2000000</v>
      </c>
      <c r="G12" s="9">
        <v>936</v>
      </c>
      <c r="I12" s="9">
        <v>0</v>
      </c>
      <c r="K12" s="9">
        <v>0</v>
      </c>
      <c r="M12" s="9">
        <v>0</v>
      </c>
      <c r="O12" s="9">
        <v>1872000000</v>
      </c>
      <c r="Q12" s="9">
        <v>214559127</v>
      </c>
      <c r="S12" s="9">
        <v>1657440873</v>
      </c>
    </row>
    <row r="13" spans="1:19" ht="21.75" customHeight="1">
      <c r="A13" s="8" t="s">
        <v>21</v>
      </c>
      <c r="C13" s="8" t="s">
        <v>267</v>
      </c>
      <c r="E13" s="9">
        <v>1750000</v>
      </c>
      <c r="G13" s="9">
        <v>2280</v>
      </c>
      <c r="I13" s="9">
        <v>0</v>
      </c>
      <c r="K13" s="9">
        <v>0</v>
      </c>
      <c r="M13" s="9">
        <v>0</v>
      </c>
      <c r="O13" s="9">
        <v>3990000000</v>
      </c>
      <c r="Q13" s="9">
        <v>433589744</v>
      </c>
      <c r="S13" s="9">
        <v>3556410256</v>
      </c>
    </row>
    <row r="14" spans="1:19" ht="21.75" customHeight="1">
      <c r="A14" s="11" t="s">
        <v>221</v>
      </c>
      <c r="C14" s="11" t="s">
        <v>270</v>
      </c>
      <c r="E14" s="13">
        <v>3000000</v>
      </c>
      <c r="G14" s="13">
        <v>560</v>
      </c>
      <c r="I14" s="13">
        <v>0</v>
      </c>
      <c r="K14" s="13">
        <v>0</v>
      </c>
      <c r="M14" s="13">
        <v>0</v>
      </c>
      <c r="O14" s="13">
        <v>1680000000</v>
      </c>
      <c r="Q14" s="13">
        <v>0</v>
      </c>
      <c r="S14" s="13">
        <v>1680000000</v>
      </c>
    </row>
    <row r="15" spans="1:19" ht="21.75" customHeight="1">
      <c r="A15" s="15" t="s">
        <v>26</v>
      </c>
      <c r="C15" s="16"/>
      <c r="E15" s="16"/>
      <c r="G15" s="16"/>
      <c r="I15" s="16">
        <v>0</v>
      </c>
      <c r="K15" s="16">
        <v>0</v>
      </c>
      <c r="M15" s="16">
        <v>0</v>
      </c>
      <c r="O15" s="16">
        <v>15400063950</v>
      </c>
      <c r="Q15" s="16">
        <v>648148912</v>
      </c>
      <c r="S15" s="16">
        <v>14751915038</v>
      </c>
    </row>
    <row r="16" spans="1:19" ht="13.5" thickTop="1"/>
    <row r="17" spans="15:19">
      <c r="O17" s="20">
        <v>15400063950</v>
      </c>
      <c r="Q17" s="43">
        <v>648148912</v>
      </c>
      <c r="S17" s="20">
        <f>O17+Q17</f>
        <v>16048212862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T37"/>
  <sheetViews>
    <sheetView rightToLeft="1" topLeftCell="A27" workbookViewId="0">
      <selection activeCell="P38" sqref="P3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8554687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7.85546875" customWidth="1"/>
    <col min="17" max="17" width="1.28515625" customWidth="1"/>
    <col min="18" max="18" width="10.42578125" customWidth="1"/>
    <col min="19" max="19" width="1.28515625" customWidth="1"/>
    <col min="20" max="20" width="23.42578125" customWidth="1"/>
    <col min="21" max="21" width="0.28515625" customWidth="1"/>
  </cols>
  <sheetData>
    <row r="1" spans="1:20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0" ht="14.45" customHeight="1"/>
    <row r="5" spans="1:20" ht="14.45" customHeight="1">
      <c r="A5" s="58" t="s">
        <v>271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4.45" customHeight="1">
      <c r="A6" s="59" t="s">
        <v>199</v>
      </c>
      <c r="J6" s="59" t="s">
        <v>215</v>
      </c>
      <c r="K6" s="59"/>
      <c r="L6" s="59"/>
      <c r="M6" s="59"/>
      <c r="N6" s="59"/>
      <c r="P6" s="59" t="s">
        <v>216</v>
      </c>
      <c r="Q6" s="59"/>
      <c r="R6" s="59"/>
      <c r="S6" s="59"/>
      <c r="T6" s="59"/>
    </row>
    <row r="7" spans="1:20" ht="29.1" customHeight="1">
      <c r="A7" s="59"/>
      <c r="C7" s="18" t="s">
        <v>272</v>
      </c>
      <c r="E7" s="69" t="s">
        <v>62</v>
      </c>
      <c r="F7" s="69"/>
      <c r="H7" s="18" t="s">
        <v>273</v>
      </c>
      <c r="J7" s="19" t="s">
        <v>274</v>
      </c>
      <c r="K7" s="3"/>
      <c r="L7" s="19" t="s">
        <v>264</v>
      </c>
      <c r="M7" s="3"/>
      <c r="N7" s="19" t="s">
        <v>275</v>
      </c>
      <c r="P7" s="19" t="s">
        <v>274</v>
      </c>
      <c r="Q7" s="3"/>
      <c r="R7" s="19" t="s">
        <v>264</v>
      </c>
      <c r="S7" s="3"/>
      <c r="T7" s="19" t="s">
        <v>275</v>
      </c>
    </row>
    <row r="8" spans="1:20" ht="21.75" customHeight="1">
      <c r="A8" s="5" t="s">
        <v>244</v>
      </c>
      <c r="C8" s="3"/>
      <c r="E8" s="5" t="s">
        <v>276</v>
      </c>
      <c r="F8" s="3"/>
      <c r="H8" s="7">
        <v>18</v>
      </c>
      <c r="J8" s="6">
        <v>0</v>
      </c>
      <c r="L8" s="6">
        <v>0</v>
      </c>
      <c r="N8" s="6">
        <v>0</v>
      </c>
      <c r="P8" s="6">
        <v>380420196</v>
      </c>
      <c r="R8" s="6">
        <v>0</v>
      </c>
      <c r="T8" s="6">
        <v>380420196</v>
      </c>
    </row>
    <row r="9" spans="1:20" ht="21.75" customHeight="1">
      <c r="A9" s="8" t="s">
        <v>122</v>
      </c>
      <c r="E9" s="8" t="s">
        <v>124</v>
      </c>
      <c r="H9" s="10">
        <v>23</v>
      </c>
      <c r="J9" s="9">
        <v>14024959312</v>
      </c>
      <c r="L9" s="9">
        <v>0</v>
      </c>
      <c r="N9" s="9">
        <v>14024959312</v>
      </c>
      <c r="P9" s="9">
        <v>98764330493</v>
      </c>
      <c r="R9" s="9">
        <v>0</v>
      </c>
      <c r="T9" s="9">
        <v>98764330493</v>
      </c>
    </row>
    <row r="10" spans="1:20" ht="21.75" customHeight="1">
      <c r="A10" s="8" t="s">
        <v>119</v>
      </c>
      <c r="E10" s="8" t="s">
        <v>121</v>
      </c>
      <c r="H10" s="10">
        <v>23</v>
      </c>
      <c r="J10" s="9">
        <v>5773089024</v>
      </c>
      <c r="L10" s="9">
        <v>0</v>
      </c>
      <c r="N10" s="9">
        <v>5773089024</v>
      </c>
      <c r="P10" s="9">
        <v>21538065112</v>
      </c>
      <c r="R10" s="9">
        <v>0</v>
      </c>
      <c r="T10" s="9">
        <v>21538065112</v>
      </c>
    </row>
    <row r="11" spans="1:20" ht="21.75" customHeight="1">
      <c r="A11" s="8" t="s">
        <v>116</v>
      </c>
      <c r="E11" s="8" t="s">
        <v>118</v>
      </c>
      <c r="H11" s="10">
        <v>23</v>
      </c>
      <c r="J11" s="9">
        <v>28373636298</v>
      </c>
      <c r="L11" s="9">
        <v>0</v>
      </c>
      <c r="N11" s="9">
        <v>28373636298</v>
      </c>
      <c r="P11" s="9">
        <v>102805972349</v>
      </c>
      <c r="R11" s="9">
        <v>0</v>
      </c>
      <c r="T11" s="9">
        <v>102805972349</v>
      </c>
    </row>
    <row r="12" spans="1:20" ht="21.75" customHeight="1">
      <c r="A12" s="8" t="s">
        <v>113</v>
      </c>
      <c r="E12" s="8" t="s">
        <v>115</v>
      </c>
      <c r="H12" s="10">
        <v>23</v>
      </c>
      <c r="J12" s="9">
        <v>28240977197</v>
      </c>
      <c r="L12" s="9">
        <v>0</v>
      </c>
      <c r="N12" s="9">
        <v>28240977197</v>
      </c>
      <c r="P12" s="9">
        <v>177915173989</v>
      </c>
      <c r="R12" s="9">
        <v>0</v>
      </c>
      <c r="T12" s="9">
        <v>177915173989</v>
      </c>
    </row>
    <row r="13" spans="1:20" ht="21.75" customHeight="1">
      <c r="A13" s="8" t="s">
        <v>110</v>
      </c>
      <c r="E13" s="8" t="s">
        <v>112</v>
      </c>
      <c r="H13" s="10">
        <v>23</v>
      </c>
      <c r="J13" s="9">
        <v>29982303300</v>
      </c>
      <c r="L13" s="9">
        <v>0</v>
      </c>
      <c r="N13" s="9">
        <v>29982303300</v>
      </c>
      <c r="P13" s="9">
        <v>112163640438</v>
      </c>
      <c r="R13" s="9">
        <v>0</v>
      </c>
      <c r="T13" s="9">
        <v>112163640438</v>
      </c>
    </row>
    <row r="14" spans="1:20" ht="21.75" customHeight="1">
      <c r="A14" s="8" t="s">
        <v>107</v>
      </c>
      <c r="E14" s="8" t="s">
        <v>109</v>
      </c>
      <c r="H14" s="10">
        <v>23</v>
      </c>
      <c r="J14" s="9">
        <v>23616109276</v>
      </c>
      <c r="L14" s="9">
        <v>0</v>
      </c>
      <c r="N14" s="9">
        <v>23616109276</v>
      </c>
      <c r="P14" s="9">
        <v>143444118618</v>
      </c>
      <c r="R14" s="9">
        <v>0</v>
      </c>
      <c r="T14" s="9">
        <v>143444118618</v>
      </c>
    </row>
    <row r="15" spans="1:20" ht="21.75" customHeight="1">
      <c r="A15" s="8" t="s">
        <v>128</v>
      </c>
      <c r="E15" s="8" t="s">
        <v>131</v>
      </c>
      <c r="H15" s="10">
        <v>20.5</v>
      </c>
      <c r="J15" s="9">
        <v>79744629555</v>
      </c>
      <c r="L15" s="9">
        <v>0</v>
      </c>
      <c r="N15" s="9">
        <v>79744629555</v>
      </c>
      <c r="P15" s="9">
        <v>441710611050</v>
      </c>
      <c r="R15" s="9">
        <v>0</v>
      </c>
      <c r="T15" s="9">
        <v>441710611050</v>
      </c>
    </row>
    <row r="16" spans="1:20" ht="21.75" customHeight="1">
      <c r="A16" s="8" t="s">
        <v>125</v>
      </c>
      <c r="E16" s="8" t="s">
        <v>127</v>
      </c>
      <c r="H16" s="10">
        <v>23</v>
      </c>
      <c r="J16" s="9">
        <v>15301540240</v>
      </c>
      <c r="L16" s="9">
        <v>0</v>
      </c>
      <c r="N16" s="9">
        <v>15301540240</v>
      </c>
      <c r="P16" s="9">
        <v>93559421051</v>
      </c>
      <c r="R16" s="9">
        <v>0</v>
      </c>
      <c r="T16" s="9">
        <v>93559421051</v>
      </c>
    </row>
    <row r="17" spans="1:20" ht="21.75" customHeight="1">
      <c r="A17" s="8" t="s">
        <v>98</v>
      </c>
      <c r="E17" s="8" t="s">
        <v>100</v>
      </c>
      <c r="H17" s="10">
        <v>23</v>
      </c>
      <c r="J17" s="9">
        <v>39450798138</v>
      </c>
      <c r="L17" s="9">
        <v>0</v>
      </c>
      <c r="N17" s="9">
        <v>39450798138</v>
      </c>
      <c r="P17" s="9">
        <v>246485473614</v>
      </c>
      <c r="R17" s="9">
        <v>0</v>
      </c>
      <c r="T17" s="9">
        <v>246485473614</v>
      </c>
    </row>
    <row r="18" spans="1:20" ht="21.75" customHeight="1">
      <c r="A18" s="8" t="s">
        <v>104</v>
      </c>
      <c r="E18" s="8" t="s">
        <v>106</v>
      </c>
      <c r="H18" s="10">
        <v>23</v>
      </c>
      <c r="J18" s="9">
        <v>10151390290</v>
      </c>
      <c r="L18" s="9">
        <v>0</v>
      </c>
      <c r="N18" s="9">
        <v>10151390290</v>
      </c>
      <c r="P18" s="9">
        <v>61775759824</v>
      </c>
      <c r="R18" s="9">
        <v>0</v>
      </c>
      <c r="T18" s="9">
        <v>61775759824</v>
      </c>
    </row>
    <row r="19" spans="1:20" ht="21.75" customHeight="1">
      <c r="A19" s="8" t="s">
        <v>64</v>
      </c>
      <c r="E19" s="8" t="s">
        <v>67</v>
      </c>
      <c r="H19" s="10">
        <v>2</v>
      </c>
      <c r="J19" s="9">
        <v>17236450260</v>
      </c>
      <c r="L19" s="9">
        <v>0</v>
      </c>
      <c r="N19" s="9">
        <v>17236450260</v>
      </c>
      <c r="P19" s="9">
        <v>105401090245</v>
      </c>
      <c r="R19" s="9">
        <v>0</v>
      </c>
      <c r="T19" s="9">
        <v>105401090245</v>
      </c>
    </row>
    <row r="20" spans="1:20" ht="21.75" customHeight="1">
      <c r="A20" s="8" t="s">
        <v>86</v>
      </c>
      <c r="E20" s="8" t="s">
        <v>88</v>
      </c>
      <c r="H20" s="10">
        <v>23</v>
      </c>
      <c r="J20" s="9">
        <v>29540884913</v>
      </c>
      <c r="L20" s="9">
        <v>0</v>
      </c>
      <c r="N20" s="9">
        <v>29540884913</v>
      </c>
      <c r="P20" s="9">
        <v>108162185157</v>
      </c>
      <c r="R20" s="9">
        <v>0</v>
      </c>
      <c r="T20" s="9">
        <v>108162185157</v>
      </c>
    </row>
    <row r="21" spans="1:20" ht="21.75" customHeight="1">
      <c r="A21" s="8" t="s">
        <v>95</v>
      </c>
      <c r="E21" s="8" t="s">
        <v>97</v>
      </c>
      <c r="H21" s="10">
        <v>23</v>
      </c>
      <c r="J21" s="9">
        <v>8322858530</v>
      </c>
      <c r="L21" s="9">
        <v>0</v>
      </c>
      <c r="N21" s="9">
        <v>8322858530</v>
      </c>
      <c r="P21" s="9">
        <v>50621031804</v>
      </c>
      <c r="R21" s="9">
        <v>0</v>
      </c>
      <c r="T21" s="9">
        <v>50621031804</v>
      </c>
    </row>
    <row r="22" spans="1:20" ht="21.75" customHeight="1">
      <c r="A22" s="8" t="s">
        <v>89</v>
      </c>
      <c r="E22" s="8" t="s">
        <v>91</v>
      </c>
      <c r="H22" s="10">
        <v>23</v>
      </c>
      <c r="J22" s="9">
        <v>10804262868</v>
      </c>
      <c r="L22" s="9">
        <v>0</v>
      </c>
      <c r="N22" s="9">
        <v>10804262868</v>
      </c>
      <c r="P22" s="9">
        <v>64355356760</v>
      </c>
      <c r="R22" s="9">
        <v>0</v>
      </c>
      <c r="T22" s="9">
        <v>64355356760</v>
      </c>
    </row>
    <row r="23" spans="1:20" ht="21.75" customHeight="1">
      <c r="A23" s="8" t="s">
        <v>250</v>
      </c>
      <c r="E23" s="8" t="s">
        <v>277</v>
      </c>
      <c r="H23" s="10">
        <v>20.5</v>
      </c>
      <c r="J23" s="9">
        <v>0</v>
      </c>
      <c r="L23" s="9">
        <v>0</v>
      </c>
      <c r="N23" s="9">
        <v>0</v>
      </c>
      <c r="P23" s="9">
        <v>78628794609</v>
      </c>
      <c r="R23" s="9">
        <v>0</v>
      </c>
      <c r="T23" s="9">
        <v>78628794609</v>
      </c>
    </row>
    <row r="24" spans="1:20" ht="21.75" customHeight="1">
      <c r="A24" s="8" t="s">
        <v>92</v>
      </c>
      <c r="E24" s="8" t="s">
        <v>94</v>
      </c>
      <c r="H24" s="10">
        <v>18</v>
      </c>
      <c r="J24" s="9">
        <v>4400485555</v>
      </c>
      <c r="L24" s="9">
        <v>0</v>
      </c>
      <c r="N24" s="9">
        <v>4400485555</v>
      </c>
      <c r="P24" s="9">
        <v>26194551574</v>
      </c>
      <c r="R24" s="9">
        <v>0</v>
      </c>
      <c r="T24" s="9">
        <v>26194551574</v>
      </c>
    </row>
    <row r="25" spans="1:20" ht="21.75" customHeight="1">
      <c r="A25" s="8" t="s">
        <v>249</v>
      </c>
      <c r="E25" s="8" t="s">
        <v>278</v>
      </c>
      <c r="H25" s="10">
        <v>20.5</v>
      </c>
      <c r="J25" s="9">
        <v>0</v>
      </c>
      <c r="L25" s="9">
        <v>0</v>
      </c>
      <c r="N25" s="9">
        <v>0</v>
      </c>
      <c r="P25" s="9">
        <v>14847123157</v>
      </c>
      <c r="R25" s="9">
        <v>0</v>
      </c>
      <c r="T25" s="9">
        <v>14847123157</v>
      </c>
    </row>
    <row r="26" spans="1:20" ht="21.75" customHeight="1">
      <c r="A26" s="8" t="s">
        <v>101</v>
      </c>
      <c r="E26" s="8" t="s">
        <v>103</v>
      </c>
      <c r="H26" s="10">
        <v>18</v>
      </c>
      <c r="J26" s="9">
        <v>116717188</v>
      </c>
      <c r="L26" s="9">
        <v>0</v>
      </c>
      <c r="N26" s="9">
        <v>116717188</v>
      </c>
      <c r="P26" s="9">
        <v>873046493</v>
      </c>
      <c r="R26" s="9">
        <v>0</v>
      </c>
      <c r="T26" s="9">
        <v>873046493</v>
      </c>
    </row>
    <row r="27" spans="1:20" ht="21.75" customHeight="1">
      <c r="A27" s="8" t="s">
        <v>248</v>
      </c>
      <c r="E27" s="8" t="s">
        <v>279</v>
      </c>
      <c r="H27" s="10">
        <v>18</v>
      </c>
      <c r="J27" s="9">
        <v>0</v>
      </c>
      <c r="L27" s="9">
        <v>0</v>
      </c>
      <c r="N27" s="9">
        <v>0</v>
      </c>
      <c r="P27" s="9">
        <v>556681978</v>
      </c>
      <c r="R27" s="9">
        <v>0</v>
      </c>
      <c r="T27" s="9">
        <v>556681978</v>
      </c>
    </row>
    <row r="28" spans="1:20" ht="21.75" customHeight="1">
      <c r="A28" s="8" t="s">
        <v>246</v>
      </c>
      <c r="E28" s="8" t="s">
        <v>280</v>
      </c>
      <c r="H28" s="10">
        <v>18</v>
      </c>
      <c r="J28" s="9">
        <v>0</v>
      </c>
      <c r="L28" s="9">
        <v>0</v>
      </c>
      <c r="N28" s="9">
        <v>0</v>
      </c>
      <c r="P28" s="9">
        <v>530994062</v>
      </c>
      <c r="R28" s="9">
        <v>0</v>
      </c>
      <c r="T28" s="9">
        <v>530994062</v>
      </c>
    </row>
    <row r="29" spans="1:20" ht="21.75" customHeight="1">
      <c r="A29" s="11" t="s">
        <v>83</v>
      </c>
      <c r="C29" s="12"/>
      <c r="E29" s="11" t="s">
        <v>85</v>
      </c>
      <c r="H29" s="14">
        <v>18</v>
      </c>
      <c r="J29" s="13">
        <v>2907534914</v>
      </c>
      <c r="L29" s="13">
        <v>0</v>
      </c>
      <c r="N29" s="13">
        <v>2907534914</v>
      </c>
      <c r="P29" s="13">
        <v>17242508497</v>
      </c>
      <c r="R29" s="13">
        <v>0</v>
      </c>
      <c r="T29" s="13">
        <v>17242508497</v>
      </c>
    </row>
    <row r="30" spans="1:20" ht="21.75" customHeight="1">
      <c r="A30" s="15" t="s">
        <v>26</v>
      </c>
      <c r="C30" s="16"/>
      <c r="E30" s="16"/>
      <c r="H30" s="16"/>
      <c r="J30" s="16">
        <v>347988626858</v>
      </c>
      <c r="L30" s="16">
        <v>0</v>
      </c>
      <c r="N30" s="16">
        <v>347988626858</v>
      </c>
      <c r="P30" s="16">
        <v>1967956351070</v>
      </c>
      <c r="R30" s="16">
        <v>0</v>
      </c>
      <c r="T30" s="16">
        <v>1967956351070</v>
      </c>
    </row>
    <row r="33" spans="10:16">
      <c r="J33" s="48">
        <v>347988626858</v>
      </c>
      <c r="P33" s="48">
        <v>441710611050</v>
      </c>
    </row>
    <row r="34" spans="10:16">
      <c r="P34" s="48">
        <v>1526245740020</v>
      </c>
    </row>
    <row r="35" spans="10:16">
      <c r="J35" s="43">
        <f>J30-J33</f>
        <v>0</v>
      </c>
      <c r="P35" s="20">
        <f>SUM(P33:P34)</f>
        <v>1967956351070</v>
      </c>
    </row>
    <row r="37" spans="10:16">
      <c r="P37" s="20">
        <f>P35-P30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37"/>
  <sheetViews>
    <sheetView rightToLeft="1" view="pageBreakPreview" zoomScale="60" zoomScaleNormal="100" workbookViewId="0">
      <selection activeCell="E40" sqref="E40"/>
    </sheetView>
  </sheetViews>
  <sheetFormatPr defaultRowHeight="12.75"/>
  <cols>
    <col min="1" max="1" width="29.7109375" bestFit="1" customWidth="1"/>
    <col min="2" max="2" width="1.28515625" customWidth="1"/>
    <col min="3" max="3" width="17.7109375" bestFit="1" customWidth="1"/>
    <col min="4" max="4" width="2" bestFit="1" customWidth="1"/>
    <col min="5" max="5" width="14.42578125" bestFit="1" customWidth="1"/>
    <col min="6" max="6" width="2" bestFit="1" customWidth="1"/>
    <col min="7" max="7" width="17.5703125" bestFit="1" customWidth="1"/>
    <col min="8" max="8" width="2" bestFit="1" customWidth="1"/>
    <col min="9" max="9" width="18.7109375" bestFit="1" customWidth="1"/>
    <col min="10" max="10" width="2" bestFit="1" customWidth="1"/>
    <col min="11" max="11" width="14.85546875" bestFit="1" customWidth="1"/>
    <col min="12" max="12" width="2" bestFit="1" customWidth="1"/>
    <col min="13" max="13" width="19.42578125" bestFit="1" customWidth="1"/>
    <col min="14" max="14" width="0.28515625" customWidth="1"/>
  </cols>
  <sheetData>
    <row r="1" spans="1:1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/>
    <row r="5" spans="1:13" ht="14.45" customHeight="1">
      <c r="A5" s="58" t="s">
        <v>281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>
      <c r="A6" s="59" t="s">
        <v>199</v>
      </c>
      <c r="C6" s="59" t="s">
        <v>215</v>
      </c>
      <c r="D6" s="59"/>
      <c r="E6" s="59"/>
      <c r="F6" s="59"/>
      <c r="G6" s="59"/>
      <c r="I6" s="59" t="s">
        <v>216</v>
      </c>
      <c r="J6" s="59"/>
      <c r="K6" s="59"/>
      <c r="L6" s="59"/>
      <c r="M6" s="59"/>
    </row>
    <row r="7" spans="1:13" ht="29.1" customHeight="1">
      <c r="A7" s="59"/>
      <c r="C7" s="19" t="s">
        <v>274</v>
      </c>
      <c r="D7" s="3"/>
      <c r="E7" s="19" t="s">
        <v>264</v>
      </c>
      <c r="F7" s="3"/>
      <c r="G7" s="19" t="s">
        <v>275</v>
      </c>
      <c r="I7" s="19" t="s">
        <v>274</v>
      </c>
      <c r="J7" s="3"/>
      <c r="K7" s="19" t="s">
        <v>264</v>
      </c>
      <c r="L7" s="3"/>
      <c r="M7" s="19" t="s">
        <v>275</v>
      </c>
    </row>
    <row r="8" spans="1:13" ht="21.75" customHeight="1">
      <c r="A8" s="5" t="s">
        <v>316</v>
      </c>
      <c r="C8" s="6">
        <v>0</v>
      </c>
      <c r="E8" s="6">
        <v>0</v>
      </c>
      <c r="G8" s="6">
        <v>0</v>
      </c>
      <c r="I8" s="6">
        <v>362712329</v>
      </c>
      <c r="K8" s="6">
        <v>0</v>
      </c>
      <c r="M8" s="6">
        <v>362712329</v>
      </c>
    </row>
    <row r="9" spans="1:13" ht="21.75" customHeight="1">
      <c r="A9" s="8" t="s">
        <v>302</v>
      </c>
      <c r="C9" s="9">
        <v>11004438354</v>
      </c>
      <c r="E9" s="9">
        <v>-12162114</v>
      </c>
      <c r="G9" s="9">
        <v>11016600468</v>
      </c>
      <c r="I9" s="9">
        <v>449039173867</v>
      </c>
      <c r="K9" s="9">
        <v>371365</v>
      </c>
      <c r="M9" s="9">
        <v>449038802502</v>
      </c>
    </row>
    <row r="10" spans="1:13" ht="21.75" customHeight="1">
      <c r="A10" s="8" t="s">
        <v>317</v>
      </c>
      <c r="C10" s="9">
        <v>0</v>
      </c>
      <c r="E10" s="9">
        <v>0</v>
      </c>
      <c r="G10" s="9">
        <v>0</v>
      </c>
      <c r="I10" s="9">
        <v>4601466494</v>
      </c>
      <c r="K10" s="9">
        <v>4907680</v>
      </c>
      <c r="M10" s="9">
        <v>4596558814</v>
      </c>
    </row>
    <row r="11" spans="1:13" ht="21.75" customHeight="1">
      <c r="A11" s="8" t="s">
        <v>303</v>
      </c>
      <c r="C11" s="9">
        <v>19498866315</v>
      </c>
      <c r="E11" s="9">
        <v>122566058</v>
      </c>
      <c r="G11" s="9">
        <v>19376300257</v>
      </c>
      <c r="I11" s="9">
        <v>129381788947</v>
      </c>
      <c r="K11" s="9">
        <v>124358329</v>
      </c>
      <c r="M11" s="9">
        <v>129257430618</v>
      </c>
    </row>
    <row r="12" spans="1:13" ht="21.75" customHeight="1">
      <c r="A12" s="8" t="s">
        <v>304</v>
      </c>
      <c r="C12" s="9">
        <v>259465753</v>
      </c>
      <c r="E12" s="9">
        <v>4110175</v>
      </c>
      <c r="G12" s="9">
        <v>255355578</v>
      </c>
      <c r="I12" s="9">
        <v>1556794518</v>
      </c>
      <c r="K12" s="9">
        <v>7935428</v>
      </c>
      <c r="M12" s="9">
        <v>1548859090</v>
      </c>
    </row>
    <row r="13" spans="1:13" ht="21.75" customHeight="1">
      <c r="A13" s="8" t="s">
        <v>305</v>
      </c>
      <c r="C13" s="9">
        <v>117636115077</v>
      </c>
      <c r="E13" s="9">
        <v>-360332813</v>
      </c>
      <c r="G13" s="9">
        <v>117996447890</v>
      </c>
      <c r="I13" s="9">
        <v>457859775511</v>
      </c>
      <c r="K13" s="9">
        <v>145882780</v>
      </c>
      <c r="M13" s="9">
        <v>457713892731</v>
      </c>
    </row>
    <row r="14" spans="1:13" ht="21.75" customHeight="1">
      <c r="A14" s="8" t="s">
        <v>306</v>
      </c>
      <c r="C14" s="9">
        <v>109333001970</v>
      </c>
      <c r="E14" s="9">
        <v>-173995941</v>
      </c>
      <c r="G14" s="9">
        <v>109506997911</v>
      </c>
      <c r="I14" s="9">
        <v>600430782620</v>
      </c>
      <c r="K14" s="9">
        <v>365235554</v>
      </c>
      <c r="M14" s="9">
        <v>600065547066</v>
      </c>
    </row>
    <row r="15" spans="1:13" ht="21.75" customHeight="1">
      <c r="A15" s="8" t="s">
        <v>289</v>
      </c>
      <c r="C15" s="9">
        <v>62335616437</v>
      </c>
      <c r="E15" s="9">
        <v>-8909679</v>
      </c>
      <c r="G15" s="9">
        <v>62344526116</v>
      </c>
      <c r="I15" s="9">
        <v>383841481380</v>
      </c>
      <c r="K15" s="9">
        <v>317549870</v>
      </c>
      <c r="M15" s="9">
        <v>383523931510</v>
      </c>
    </row>
    <row r="16" spans="1:13" ht="21.75" customHeight="1">
      <c r="A16" s="8" t="s">
        <v>290</v>
      </c>
      <c r="C16" s="9">
        <v>94137147427</v>
      </c>
      <c r="E16" s="9">
        <v>150113246</v>
      </c>
      <c r="G16" s="9">
        <v>93987034181</v>
      </c>
      <c r="I16" s="9">
        <v>462817755738</v>
      </c>
      <c r="K16" s="9">
        <v>469989215</v>
      </c>
      <c r="M16" s="9">
        <v>462347766523</v>
      </c>
    </row>
    <row r="17" spans="1:13" ht="21.75" customHeight="1">
      <c r="A17" s="8" t="s">
        <v>307</v>
      </c>
      <c r="C17" s="9">
        <v>1559153</v>
      </c>
      <c r="E17" s="9">
        <v>0</v>
      </c>
      <c r="G17" s="9">
        <v>1559153</v>
      </c>
      <c r="I17" s="9">
        <v>7736928</v>
      </c>
      <c r="K17" s="9">
        <v>0</v>
      </c>
      <c r="M17" s="9">
        <v>7736928</v>
      </c>
    </row>
    <row r="18" spans="1:13" ht="21.75" customHeight="1">
      <c r="A18" s="8" t="s">
        <v>308</v>
      </c>
      <c r="C18" s="9">
        <v>25018</v>
      </c>
      <c r="E18" s="9">
        <v>0</v>
      </c>
      <c r="G18" s="9">
        <v>25018</v>
      </c>
      <c r="I18" s="9">
        <v>24425219</v>
      </c>
      <c r="K18" s="9">
        <v>0</v>
      </c>
      <c r="M18" s="9">
        <v>24425219</v>
      </c>
    </row>
    <row r="19" spans="1:13" ht="21.75" customHeight="1">
      <c r="A19" s="8" t="s">
        <v>309</v>
      </c>
      <c r="C19" s="9">
        <v>30224</v>
      </c>
      <c r="E19" s="9">
        <v>0</v>
      </c>
      <c r="G19" s="9">
        <v>30224</v>
      </c>
      <c r="I19" s="9">
        <v>113620</v>
      </c>
      <c r="K19" s="9">
        <v>0</v>
      </c>
      <c r="M19" s="9">
        <v>113620</v>
      </c>
    </row>
    <row r="20" spans="1:13" ht="21.75" customHeight="1">
      <c r="A20" s="8" t="s">
        <v>291</v>
      </c>
      <c r="C20" s="9">
        <v>1115847</v>
      </c>
      <c r="E20" s="9">
        <v>0</v>
      </c>
      <c r="G20" s="9">
        <v>1115847</v>
      </c>
      <c r="I20" s="9">
        <v>7821255</v>
      </c>
      <c r="K20" s="9">
        <v>0</v>
      </c>
      <c r="M20" s="9">
        <v>7821255</v>
      </c>
    </row>
    <row r="21" spans="1:13" ht="21.75" customHeight="1">
      <c r="A21" s="8" t="s">
        <v>310</v>
      </c>
      <c r="C21" s="9">
        <v>229631803</v>
      </c>
      <c r="E21" s="9">
        <v>0</v>
      </c>
      <c r="G21" s="9">
        <v>229631803</v>
      </c>
      <c r="I21" s="9">
        <v>238040025</v>
      </c>
      <c r="K21" s="9">
        <v>0</v>
      </c>
      <c r="M21" s="9">
        <v>238040025</v>
      </c>
    </row>
    <row r="22" spans="1:13" ht="21.75" customHeight="1">
      <c r="A22" s="8" t="s">
        <v>311</v>
      </c>
      <c r="C22" s="9">
        <v>343277</v>
      </c>
      <c r="E22" s="9">
        <v>0</v>
      </c>
      <c r="G22" s="9">
        <v>343277</v>
      </c>
      <c r="I22" s="9">
        <v>82863583</v>
      </c>
      <c r="K22" s="9">
        <v>0</v>
      </c>
      <c r="M22" s="9">
        <v>82863583</v>
      </c>
    </row>
    <row r="23" spans="1:13" ht="21.75" customHeight="1">
      <c r="A23" s="8" t="s">
        <v>312</v>
      </c>
      <c r="C23" s="9">
        <v>275949</v>
      </c>
      <c r="E23" s="9">
        <v>0</v>
      </c>
      <c r="G23" s="9">
        <v>275949</v>
      </c>
      <c r="I23" s="9">
        <v>624269</v>
      </c>
      <c r="K23" s="9">
        <v>0</v>
      </c>
      <c r="M23" s="9">
        <v>624269</v>
      </c>
    </row>
    <row r="24" spans="1:13" ht="21.75" customHeight="1">
      <c r="A24" s="8" t="s">
        <v>313</v>
      </c>
      <c r="C24" s="9">
        <v>48257</v>
      </c>
      <c r="E24" s="9">
        <v>0</v>
      </c>
      <c r="G24" s="9">
        <v>48257</v>
      </c>
      <c r="I24" s="9">
        <v>673539</v>
      </c>
      <c r="K24" s="9">
        <v>0</v>
      </c>
      <c r="M24" s="9">
        <v>673539</v>
      </c>
    </row>
    <row r="25" spans="1:13" ht="21.75" customHeight="1">
      <c r="A25" s="8" t="s">
        <v>292</v>
      </c>
      <c r="C25" s="9">
        <v>1452085038</v>
      </c>
      <c r="E25" s="9">
        <v>0</v>
      </c>
      <c r="G25" s="9">
        <v>1452085038</v>
      </c>
      <c r="I25" s="9">
        <v>1452235446</v>
      </c>
      <c r="K25" s="9">
        <v>0</v>
      </c>
      <c r="M25" s="9">
        <v>1452235446</v>
      </c>
    </row>
    <row r="26" spans="1:13" ht="21.75" customHeight="1">
      <c r="A26" s="8" t="s">
        <v>314</v>
      </c>
      <c r="C26" s="9">
        <v>130845</v>
      </c>
      <c r="E26" s="9">
        <v>0</v>
      </c>
      <c r="G26" s="9">
        <v>130845</v>
      </c>
      <c r="I26" s="9">
        <v>196219</v>
      </c>
      <c r="K26" s="9">
        <v>0</v>
      </c>
      <c r="M26" s="9">
        <v>196219</v>
      </c>
    </row>
    <row r="27" spans="1:13" ht="21.75" customHeight="1">
      <c r="A27" s="8" t="s">
        <v>315</v>
      </c>
      <c r="C27" s="9">
        <v>13719</v>
      </c>
      <c r="E27" s="9">
        <v>0</v>
      </c>
      <c r="G27" s="9">
        <v>13719</v>
      </c>
      <c r="I27" s="9">
        <v>101097</v>
      </c>
      <c r="K27" s="9">
        <v>0</v>
      </c>
      <c r="M27" s="9">
        <v>101097</v>
      </c>
    </row>
    <row r="28" spans="1:13" ht="21.75" customHeight="1" thickBot="1">
      <c r="A28" s="15" t="s">
        <v>26</v>
      </c>
      <c r="C28" s="16">
        <f>SUM(C8:C27)</f>
        <v>415889910463</v>
      </c>
      <c r="E28" s="16">
        <f>SUM(E8:E27)</f>
        <v>-278611068</v>
      </c>
      <c r="G28" s="16">
        <f>SUM(G8:G27)</f>
        <v>416168521531</v>
      </c>
      <c r="I28" s="16">
        <f>SUM(I8:I27)</f>
        <v>2491706562604</v>
      </c>
      <c r="K28" s="16">
        <f>SUM(K8:K27)</f>
        <v>1436230221</v>
      </c>
      <c r="M28" s="16">
        <f>SUM(M8:M27)</f>
        <v>2490270332383</v>
      </c>
    </row>
    <row r="31" spans="1:13">
      <c r="I31" s="43">
        <v>2491706562604</v>
      </c>
      <c r="K31" s="43">
        <v>1436230221</v>
      </c>
      <c r="M31" s="20">
        <f>I31-K31</f>
        <v>2490270332383</v>
      </c>
    </row>
    <row r="35" spans="3:13">
      <c r="C35">
        <v>415889910463</v>
      </c>
      <c r="E35">
        <v>-278611068</v>
      </c>
      <c r="G35">
        <v>416168521531</v>
      </c>
      <c r="I35">
        <v>2491706562604</v>
      </c>
      <c r="K35">
        <v>1436230221</v>
      </c>
      <c r="M35">
        <v>2490270332383</v>
      </c>
    </row>
    <row r="37" spans="3:13">
      <c r="C37" s="20">
        <f>C35-C28</f>
        <v>0</v>
      </c>
      <c r="D37" s="20">
        <f t="shared" ref="D37:M37" si="0">D35-D28</f>
        <v>0</v>
      </c>
      <c r="E37" s="20">
        <f t="shared" si="0"/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0">
        <f t="shared" si="0"/>
        <v>0</v>
      </c>
      <c r="J37" s="20">
        <f t="shared" si="0"/>
        <v>0</v>
      </c>
      <c r="K37" s="20">
        <f t="shared" si="0"/>
        <v>0</v>
      </c>
      <c r="L37" s="20">
        <f t="shared" si="0"/>
        <v>0</v>
      </c>
      <c r="M37" s="20">
        <f t="shared" si="0"/>
        <v>0</v>
      </c>
    </row>
  </sheetData>
  <sortState xmlns:xlrd2="http://schemas.microsoft.com/office/spreadsheetml/2017/richdata2" ref="A8:M27">
    <sortCondition ref="A8:A27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33BD-3866-44A1-8A67-CF7911D5BFC3}">
  <dimension ref="A3:S29"/>
  <sheetViews>
    <sheetView rightToLeft="1" workbookViewId="0">
      <selection activeCell="E4" sqref="E4:E23"/>
    </sheetView>
  </sheetViews>
  <sheetFormatPr defaultRowHeight="12.75"/>
  <cols>
    <col min="1" max="1" width="33.28515625" bestFit="1" customWidth="1"/>
    <col min="2" max="5" width="17.5703125" bestFit="1" customWidth="1"/>
    <col min="11" max="11" width="33.28515625" bestFit="1" customWidth="1"/>
    <col min="12" max="12" width="33.28515625" customWidth="1"/>
  </cols>
  <sheetData>
    <row r="3" spans="1:19">
      <c r="A3" s="40" t="s">
        <v>293</v>
      </c>
      <c r="B3" t="s">
        <v>295</v>
      </c>
      <c r="C3" t="s">
        <v>296</v>
      </c>
      <c r="D3" t="s">
        <v>297</v>
      </c>
      <c r="E3" t="s">
        <v>298</v>
      </c>
    </row>
    <row r="4" spans="1:19">
      <c r="A4" s="41" t="s">
        <v>154</v>
      </c>
      <c r="B4" s="20">
        <v>10000000</v>
      </c>
      <c r="C4" s="20">
        <v>0</v>
      </c>
      <c r="D4" s="20">
        <v>0</v>
      </c>
      <c r="E4" s="20">
        <v>10000000</v>
      </c>
    </row>
    <row r="5" spans="1:19">
      <c r="A5" s="41" t="s">
        <v>151</v>
      </c>
      <c r="B5" s="20">
        <v>81178022</v>
      </c>
      <c r="C5" s="20">
        <v>343277</v>
      </c>
      <c r="D5" s="20">
        <v>0</v>
      </c>
      <c r="E5" s="20">
        <v>81521299</v>
      </c>
    </row>
    <row r="6" spans="1:19">
      <c r="A6" s="41" t="s">
        <v>184</v>
      </c>
      <c r="B6" s="20">
        <v>1003250554</v>
      </c>
      <c r="C6" s="20">
        <v>229631803</v>
      </c>
      <c r="D6" s="20">
        <v>0</v>
      </c>
      <c r="E6" s="20">
        <v>1232882357</v>
      </c>
    </row>
    <row r="7" spans="1:19">
      <c r="A7" s="41" t="s">
        <v>166</v>
      </c>
      <c r="B7" s="20">
        <v>1118559648</v>
      </c>
      <c r="C7" s="20">
        <v>1932951660198</v>
      </c>
      <c r="D7" s="20">
        <v>1933153125000</v>
      </c>
      <c r="E7" s="20">
        <v>917094846</v>
      </c>
    </row>
    <row r="8" spans="1:19">
      <c r="A8" s="41" t="s">
        <v>158</v>
      </c>
      <c r="B8" s="20">
        <v>368708070</v>
      </c>
      <c r="C8" s="20">
        <v>1559153</v>
      </c>
      <c r="D8" s="20">
        <v>75000</v>
      </c>
      <c r="E8" s="20">
        <v>370192223</v>
      </c>
    </row>
    <row r="9" spans="1:19">
      <c r="A9" s="41" t="s">
        <v>180</v>
      </c>
      <c r="B9" s="20">
        <v>41781510585</v>
      </c>
      <c r="C9" s="20">
        <v>10707164757319</v>
      </c>
      <c r="D9" s="20">
        <v>10733948799395</v>
      </c>
      <c r="E9" s="20">
        <v>14997468509</v>
      </c>
    </row>
    <row r="10" spans="1:19">
      <c r="A10" s="41" t="s">
        <v>167</v>
      </c>
      <c r="B10" s="20">
        <v>10113029630450</v>
      </c>
      <c r="C10" s="20">
        <v>4043972169894</v>
      </c>
      <c r="D10" s="20">
        <v>6071427355452</v>
      </c>
      <c r="E10" s="20">
        <v>8085574444892</v>
      </c>
      <c r="K10" t="s">
        <v>154</v>
      </c>
      <c r="M10">
        <v>10000000</v>
      </c>
      <c r="O10">
        <v>0</v>
      </c>
      <c r="Q10">
        <v>0</v>
      </c>
      <c r="S10">
        <v>10000000</v>
      </c>
    </row>
    <row r="11" spans="1:19">
      <c r="A11" s="41" t="s">
        <v>289</v>
      </c>
      <c r="B11" s="20">
        <v>1488310000000</v>
      </c>
      <c r="C11" s="20">
        <v>0</v>
      </c>
      <c r="D11" s="20">
        <v>420000000000</v>
      </c>
      <c r="E11" s="20">
        <v>1068310000000</v>
      </c>
      <c r="K11" t="s">
        <v>151</v>
      </c>
      <c r="M11">
        <v>81178022</v>
      </c>
      <c r="O11">
        <v>343277</v>
      </c>
      <c r="Q11">
        <v>0</v>
      </c>
      <c r="S11">
        <v>81521299</v>
      </c>
    </row>
    <row r="12" spans="1:19">
      <c r="A12" s="41" t="s">
        <v>290</v>
      </c>
      <c r="B12" s="20">
        <v>2058300000000</v>
      </c>
      <c r="C12" s="20">
        <v>0</v>
      </c>
      <c r="D12" s="20">
        <v>1648000000000</v>
      </c>
      <c r="E12" s="20">
        <v>410300000000</v>
      </c>
      <c r="K12" t="s">
        <v>184</v>
      </c>
      <c r="M12">
        <v>1003250554</v>
      </c>
      <c r="O12">
        <v>229631803</v>
      </c>
      <c r="Q12">
        <v>0</v>
      </c>
      <c r="S12">
        <v>1232882357</v>
      </c>
    </row>
    <row r="13" spans="1:19">
      <c r="A13" s="41" t="s">
        <v>155</v>
      </c>
      <c r="B13" s="20">
        <v>145000000000</v>
      </c>
      <c r="C13" s="20">
        <v>0</v>
      </c>
      <c r="D13" s="20">
        <v>0</v>
      </c>
      <c r="E13" s="20">
        <v>145000000000</v>
      </c>
      <c r="K13" t="s">
        <v>166</v>
      </c>
      <c r="M13">
        <v>1118559648</v>
      </c>
      <c r="O13">
        <v>1932951660198</v>
      </c>
      <c r="Q13">
        <v>1933153125000</v>
      </c>
      <c r="S13">
        <v>917094846</v>
      </c>
    </row>
    <row r="14" spans="1:19">
      <c r="A14" s="41" t="s">
        <v>160</v>
      </c>
      <c r="B14" s="20">
        <v>34000000000</v>
      </c>
      <c r="C14" s="20">
        <v>0</v>
      </c>
      <c r="D14" s="20">
        <v>34000000000</v>
      </c>
      <c r="E14" s="20">
        <v>0</v>
      </c>
      <c r="K14" t="s">
        <v>158</v>
      </c>
      <c r="M14">
        <v>368708070</v>
      </c>
      <c r="O14">
        <v>1559153</v>
      </c>
      <c r="Q14">
        <v>75000</v>
      </c>
      <c r="S14">
        <v>370192223</v>
      </c>
    </row>
    <row r="15" spans="1:19">
      <c r="A15" s="41" t="s">
        <v>156</v>
      </c>
      <c r="B15" s="20">
        <v>52800000000</v>
      </c>
      <c r="C15" s="20">
        <v>0</v>
      </c>
      <c r="D15" s="20">
        <v>0</v>
      </c>
      <c r="E15" s="20">
        <v>52800000000</v>
      </c>
      <c r="K15" t="s">
        <v>180</v>
      </c>
      <c r="M15">
        <v>41781510585</v>
      </c>
      <c r="O15">
        <v>10707164757319</v>
      </c>
      <c r="Q15">
        <v>10733948799395</v>
      </c>
      <c r="S15">
        <v>14997468509</v>
      </c>
    </row>
    <row r="16" spans="1:19">
      <c r="A16" s="41" t="s">
        <v>291</v>
      </c>
      <c r="B16" s="20">
        <v>615420000000</v>
      </c>
      <c r="C16" s="20">
        <v>0</v>
      </c>
      <c r="D16" s="20">
        <v>500000000000</v>
      </c>
      <c r="E16" s="20">
        <v>115420000000</v>
      </c>
      <c r="K16" t="s">
        <v>167</v>
      </c>
      <c r="M16">
        <v>10113029630450</v>
      </c>
      <c r="O16">
        <v>4043972169894</v>
      </c>
      <c r="Q16">
        <v>6071427355452</v>
      </c>
      <c r="S16">
        <v>8085574444892</v>
      </c>
    </row>
    <row r="17" spans="1:19">
      <c r="A17" s="41" t="s">
        <v>153</v>
      </c>
      <c r="B17" s="20">
        <v>586000000000</v>
      </c>
      <c r="C17" s="20">
        <v>0</v>
      </c>
      <c r="D17" s="20">
        <v>0</v>
      </c>
      <c r="E17" s="20">
        <v>586000000000</v>
      </c>
      <c r="K17" t="s">
        <v>289</v>
      </c>
      <c r="M17">
        <v>1488310000000</v>
      </c>
      <c r="O17">
        <v>0</v>
      </c>
      <c r="Q17">
        <v>420000000000</v>
      </c>
      <c r="S17">
        <v>1068310000000</v>
      </c>
    </row>
    <row r="18" spans="1:19">
      <c r="A18" s="41" t="s">
        <v>152</v>
      </c>
      <c r="B18" s="20">
        <v>48000000000</v>
      </c>
      <c r="C18" s="20">
        <v>0</v>
      </c>
      <c r="D18" s="20">
        <v>0</v>
      </c>
      <c r="E18" s="20">
        <v>48000000000</v>
      </c>
      <c r="K18" t="s">
        <v>290</v>
      </c>
      <c r="M18">
        <v>2058300000000</v>
      </c>
      <c r="O18">
        <v>0</v>
      </c>
      <c r="Q18">
        <v>1648000000000</v>
      </c>
      <c r="S18">
        <v>410300000000</v>
      </c>
    </row>
    <row r="19" spans="1:19">
      <c r="A19" s="41" t="s">
        <v>163</v>
      </c>
      <c r="B19" s="20">
        <v>0</v>
      </c>
      <c r="C19" s="20">
        <v>65000000000</v>
      </c>
      <c r="D19" s="20">
        <v>0</v>
      </c>
      <c r="E19" s="20">
        <v>65000000000</v>
      </c>
      <c r="K19" t="s">
        <v>155</v>
      </c>
      <c r="M19">
        <v>145000000000</v>
      </c>
      <c r="O19">
        <v>0</v>
      </c>
      <c r="Q19">
        <v>0</v>
      </c>
      <c r="S19">
        <v>145000000000</v>
      </c>
    </row>
    <row r="20" spans="1:19">
      <c r="A20" s="41" t="s">
        <v>161</v>
      </c>
      <c r="B20" s="20">
        <v>0</v>
      </c>
      <c r="C20" s="20">
        <v>209000000000</v>
      </c>
      <c r="D20" s="20">
        <v>0</v>
      </c>
      <c r="E20" s="20">
        <v>209000000000</v>
      </c>
      <c r="K20" t="s">
        <v>160</v>
      </c>
      <c r="M20">
        <v>34000000000</v>
      </c>
      <c r="O20">
        <v>0</v>
      </c>
      <c r="Q20">
        <v>34000000000</v>
      </c>
      <c r="S20">
        <v>0</v>
      </c>
    </row>
    <row r="21" spans="1:19">
      <c r="A21" s="41" t="s">
        <v>292</v>
      </c>
      <c r="B21" s="20">
        <v>0</v>
      </c>
      <c r="C21" s="20">
        <v>957280000000</v>
      </c>
      <c r="D21" s="20">
        <v>0</v>
      </c>
      <c r="E21" s="20">
        <v>957280000000</v>
      </c>
      <c r="K21" t="s">
        <v>156</v>
      </c>
      <c r="M21">
        <v>52800000000</v>
      </c>
      <c r="O21">
        <v>0</v>
      </c>
      <c r="Q21">
        <v>0</v>
      </c>
      <c r="S21">
        <v>52800000000</v>
      </c>
    </row>
    <row r="22" spans="1:19">
      <c r="A22" s="41" t="s">
        <v>162</v>
      </c>
      <c r="B22" s="20">
        <v>0</v>
      </c>
      <c r="C22" s="20">
        <v>200000000000</v>
      </c>
      <c r="D22" s="20">
        <v>0</v>
      </c>
      <c r="E22" s="20">
        <v>200000000000</v>
      </c>
      <c r="K22" t="s">
        <v>291</v>
      </c>
      <c r="M22">
        <v>615420000000</v>
      </c>
      <c r="O22">
        <v>0</v>
      </c>
      <c r="Q22">
        <v>500000000000</v>
      </c>
      <c r="S22">
        <v>115420000000</v>
      </c>
    </row>
    <row r="23" spans="1:19">
      <c r="A23" s="41" t="s">
        <v>157</v>
      </c>
      <c r="B23" s="20">
        <v>0</v>
      </c>
      <c r="C23" s="20">
        <v>902360000000</v>
      </c>
      <c r="D23" s="20">
        <v>0</v>
      </c>
      <c r="E23" s="20">
        <v>902360000000</v>
      </c>
      <c r="K23" t="s">
        <v>153</v>
      </c>
      <c r="M23">
        <v>586000000000</v>
      </c>
      <c r="O23">
        <v>0</v>
      </c>
      <c r="Q23">
        <v>0</v>
      </c>
      <c r="S23">
        <v>586000000000</v>
      </c>
    </row>
    <row r="24" spans="1:19">
      <c r="A24" s="41" t="s">
        <v>294</v>
      </c>
      <c r="B24" s="20">
        <v>15185222837329</v>
      </c>
      <c r="C24" s="20">
        <v>19017960121644</v>
      </c>
      <c r="D24" s="20">
        <v>21340529354847</v>
      </c>
      <c r="E24" s="20">
        <v>12862653604126</v>
      </c>
      <c r="K24" t="s">
        <v>152</v>
      </c>
      <c r="M24">
        <v>48000000000</v>
      </c>
      <c r="O24">
        <v>0</v>
      </c>
      <c r="Q24">
        <v>0</v>
      </c>
      <c r="S24">
        <v>48000000000</v>
      </c>
    </row>
    <row r="25" spans="1:19">
      <c r="K25" t="s">
        <v>163</v>
      </c>
      <c r="M25">
        <v>0</v>
      </c>
      <c r="O25">
        <v>65000000000</v>
      </c>
      <c r="Q25">
        <v>0</v>
      </c>
      <c r="S25">
        <v>65000000000</v>
      </c>
    </row>
    <row r="26" spans="1:19">
      <c r="K26" t="s">
        <v>161</v>
      </c>
      <c r="M26">
        <v>0</v>
      </c>
      <c r="O26">
        <v>209000000000</v>
      </c>
      <c r="Q26">
        <v>0</v>
      </c>
      <c r="S26">
        <v>209000000000</v>
      </c>
    </row>
    <row r="27" spans="1:19">
      <c r="K27" t="s">
        <v>292</v>
      </c>
      <c r="M27">
        <v>0</v>
      </c>
      <c r="O27">
        <v>957280000000</v>
      </c>
      <c r="Q27">
        <v>0</v>
      </c>
      <c r="S27">
        <v>957280000000</v>
      </c>
    </row>
    <row r="28" spans="1:19">
      <c r="K28" t="s">
        <v>162</v>
      </c>
      <c r="M28">
        <v>0</v>
      </c>
      <c r="O28">
        <v>200000000000</v>
      </c>
      <c r="Q28">
        <v>0</v>
      </c>
      <c r="S28">
        <v>200000000000</v>
      </c>
    </row>
    <row r="29" spans="1:19">
      <c r="K29" t="s">
        <v>157</v>
      </c>
      <c r="M29">
        <v>0</v>
      </c>
      <c r="O29">
        <v>902360000000</v>
      </c>
      <c r="Q29">
        <v>0</v>
      </c>
      <c r="S29">
        <v>902360000000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V63"/>
  <sheetViews>
    <sheetView rightToLeft="1" view="pageBreakPreview" topLeftCell="A27" zoomScaleNormal="100" zoomScaleSheetLayoutView="100" workbookViewId="0">
      <selection activeCell="Q37" activeCellId="5" sqref="A43 A37 A47 Q47 Q43 Q37"/>
    </sheetView>
  </sheetViews>
  <sheetFormatPr defaultRowHeight="12.75"/>
  <cols>
    <col min="1" max="1" width="38.28515625" bestFit="1" customWidth="1"/>
    <col min="2" max="2" width="1.28515625" customWidth="1"/>
    <col min="3" max="3" width="13.4257812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23.42578125" bestFit="1" customWidth="1"/>
    <col min="10" max="10" width="1.28515625" customWidth="1"/>
    <col min="11" max="11" width="13.42578125" bestFit="1" customWidth="1"/>
    <col min="12" max="12" width="1.28515625" customWidth="1"/>
    <col min="13" max="13" width="20.5703125" bestFit="1" customWidth="1"/>
    <col min="14" max="14" width="1.28515625" customWidth="1"/>
    <col min="15" max="15" width="20.4257812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  <col min="20" max="20" width="14.42578125" bestFit="1" customWidth="1"/>
    <col min="21" max="21" width="39.7109375" bestFit="1" customWidth="1"/>
    <col min="22" max="22" width="14.42578125" bestFit="1" customWidth="1"/>
  </cols>
  <sheetData>
    <row r="1" spans="1:22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2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22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22" ht="14.45" customHeight="1"/>
    <row r="5" spans="1:22" ht="14.45" customHeight="1">
      <c r="A5" s="58" t="s">
        <v>282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22" ht="14.45" customHeight="1">
      <c r="A6" s="59" t="s">
        <v>199</v>
      </c>
      <c r="C6" s="59" t="s">
        <v>215</v>
      </c>
      <c r="D6" s="59"/>
      <c r="E6" s="59"/>
      <c r="F6" s="59"/>
      <c r="G6" s="59"/>
      <c r="H6" s="59"/>
      <c r="I6" s="59"/>
      <c r="K6" s="59" t="s">
        <v>216</v>
      </c>
      <c r="L6" s="59"/>
      <c r="M6" s="59"/>
      <c r="N6" s="59"/>
      <c r="O6" s="59"/>
      <c r="P6" s="59"/>
      <c r="Q6" s="59"/>
      <c r="R6" s="59"/>
    </row>
    <row r="7" spans="1:22" ht="36.75" customHeight="1">
      <c r="A7" s="59"/>
      <c r="C7" s="19" t="s">
        <v>13</v>
      </c>
      <c r="D7" s="3"/>
      <c r="E7" s="19" t="s">
        <v>283</v>
      </c>
      <c r="F7" s="3"/>
      <c r="G7" s="19" t="s">
        <v>284</v>
      </c>
      <c r="H7" s="3"/>
      <c r="I7" s="19" t="s">
        <v>285</v>
      </c>
      <c r="K7" s="19" t="s">
        <v>13</v>
      </c>
      <c r="L7" s="3"/>
      <c r="M7" s="19" t="s">
        <v>283</v>
      </c>
      <c r="N7" s="3"/>
      <c r="O7" s="19" t="s">
        <v>284</v>
      </c>
      <c r="P7" s="3"/>
      <c r="Q7" s="70" t="s">
        <v>285</v>
      </c>
      <c r="R7" s="70"/>
    </row>
    <row r="8" spans="1:22" ht="21.75" customHeight="1">
      <c r="A8" s="8" t="s">
        <v>244</v>
      </c>
      <c r="C8" s="9">
        <v>0</v>
      </c>
      <c r="E8" s="9">
        <v>0</v>
      </c>
      <c r="G8" s="9">
        <v>0</v>
      </c>
      <c r="I8" s="9">
        <f>E8+G8</f>
        <v>0</v>
      </c>
      <c r="K8" s="9">
        <v>6856</v>
      </c>
      <c r="M8" s="9">
        <v>6856000000</v>
      </c>
      <c r="O8" s="9">
        <v>-6649114629</v>
      </c>
      <c r="Q8" s="71">
        <f>M8+O8</f>
        <v>206885371</v>
      </c>
      <c r="R8" s="71"/>
    </row>
    <row r="9" spans="1:22" ht="21.75" customHeight="1">
      <c r="A9" s="8" t="s">
        <v>246</v>
      </c>
      <c r="C9" s="9">
        <v>0</v>
      </c>
      <c r="E9" s="9">
        <v>0</v>
      </c>
      <c r="G9" s="9">
        <v>0</v>
      </c>
      <c r="I9" s="9">
        <f>E9+G9</f>
        <v>0</v>
      </c>
      <c r="K9" s="9">
        <v>10690</v>
      </c>
      <c r="M9" s="9">
        <v>10690000000</v>
      </c>
      <c r="O9" s="9">
        <v>-10341769214</v>
      </c>
      <c r="Q9" s="71">
        <f>M9+O9</f>
        <v>348230786</v>
      </c>
      <c r="R9" s="71"/>
    </row>
    <row r="10" spans="1:22" ht="21.75" customHeight="1">
      <c r="A10" s="8" t="s">
        <v>248</v>
      </c>
      <c r="C10" s="9">
        <v>0</v>
      </c>
      <c r="E10" s="9">
        <v>0</v>
      </c>
      <c r="G10" s="9">
        <v>0</v>
      </c>
      <c r="I10" s="9">
        <f>E10+G10</f>
        <v>0</v>
      </c>
      <c r="K10" s="9">
        <v>10000</v>
      </c>
      <c r="M10" s="9">
        <v>10000000000</v>
      </c>
      <c r="O10" s="9">
        <v>-9603759003</v>
      </c>
      <c r="Q10" s="71">
        <f>M10+O10</f>
        <v>396240997</v>
      </c>
      <c r="R10" s="71"/>
    </row>
    <row r="11" spans="1:22" ht="21.75" customHeight="1">
      <c r="A11" s="8" t="s">
        <v>101</v>
      </c>
      <c r="C11" s="9">
        <v>10000</v>
      </c>
      <c r="E11" s="9">
        <v>10000000000</v>
      </c>
      <c r="G11" s="9">
        <v>-9550968573</v>
      </c>
      <c r="I11" s="9">
        <f>E11+G11</f>
        <v>449031427</v>
      </c>
      <c r="K11" s="9">
        <v>10000</v>
      </c>
      <c r="M11" s="9">
        <v>10000000000</v>
      </c>
      <c r="O11" s="9">
        <v>-9550968573</v>
      </c>
      <c r="Q11" s="71">
        <f>M11+O11</f>
        <v>449031427</v>
      </c>
      <c r="R11" s="71"/>
    </row>
    <row r="12" spans="1:22" ht="21.75" customHeight="1">
      <c r="A12" s="8" t="s">
        <v>249</v>
      </c>
      <c r="C12" s="9">
        <v>0</v>
      </c>
      <c r="E12" s="9">
        <v>0</v>
      </c>
      <c r="G12" s="9">
        <v>0</v>
      </c>
      <c r="I12" s="9">
        <v>-19062500</v>
      </c>
      <c r="K12" s="9">
        <v>250000</v>
      </c>
      <c r="M12" s="9">
        <v>249961875000</v>
      </c>
      <c r="O12" s="9">
        <v>-243955775000</v>
      </c>
      <c r="Q12" s="71">
        <f>M12+O12</f>
        <v>6006100000</v>
      </c>
      <c r="R12" s="71"/>
    </row>
    <row r="13" spans="1:22" ht="21.75" customHeight="1">
      <c r="A13" s="74" t="s">
        <v>250</v>
      </c>
      <c r="C13" s="75">
        <v>0</v>
      </c>
      <c r="E13" s="75">
        <v>0</v>
      </c>
      <c r="G13" s="75">
        <v>0</v>
      </c>
      <c r="I13" s="75">
        <f>E13+G13</f>
        <v>0</v>
      </c>
      <c r="K13" s="75">
        <v>985000</v>
      </c>
      <c r="M13" s="75">
        <v>948079838086</v>
      </c>
      <c r="O13" s="75">
        <v>-907503135238</v>
      </c>
      <c r="Q13" s="76">
        <f>M13+O13</f>
        <v>40576702848</v>
      </c>
      <c r="R13" s="76"/>
    </row>
    <row r="14" spans="1:22" ht="21.75" customHeight="1">
      <c r="A14" s="8" t="s">
        <v>113</v>
      </c>
      <c r="C14" s="9">
        <v>1880000</v>
      </c>
      <c r="E14" s="9">
        <v>1727623600000</v>
      </c>
      <c r="G14" s="9">
        <v>-1700500000000</v>
      </c>
      <c r="I14" s="9">
        <f>E14+G14</f>
        <v>27123600000</v>
      </c>
      <c r="K14" s="9">
        <v>1880000</v>
      </c>
      <c r="M14" s="9">
        <v>1727623600000</v>
      </c>
      <c r="O14" s="9">
        <v>-1700500000000</v>
      </c>
      <c r="Q14" s="71">
        <f>M14+O14</f>
        <v>27123600000</v>
      </c>
      <c r="R14" s="71"/>
    </row>
    <row r="15" spans="1:22" ht="21.75" customHeight="1">
      <c r="A15" s="74" t="s">
        <v>86</v>
      </c>
      <c r="B15" s="77"/>
      <c r="C15" s="75">
        <v>1000000</v>
      </c>
      <c r="D15" s="77"/>
      <c r="E15" s="75">
        <v>991251765820</v>
      </c>
      <c r="F15" s="77"/>
      <c r="G15" s="75">
        <v>-1027697598385</v>
      </c>
      <c r="H15" s="77"/>
      <c r="I15" s="75">
        <f>E15+G15</f>
        <v>-36445832565</v>
      </c>
      <c r="J15" s="77"/>
      <c r="K15" s="75">
        <v>1000000</v>
      </c>
      <c r="L15" s="77"/>
      <c r="M15" s="75">
        <v>991251765820</v>
      </c>
      <c r="N15" s="77"/>
      <c r="O15" s="75">
        <v>-1027697598385</v>
      </c>
      <c r="P15" s="77"/>
      <c r="Q15" s="76">
        <f>M15+O15</f>
        <v>-36445832565</v>
      </c>
      <c r="R15" s="76"/>
      <c r="S15" s="77"/>
      <c r="T15" s="88">
        <v>11253004128</v>
      </c>
      <c r="U15" s="20">
        <v>-13966760626</v>
      </c>
      <c r="V15" s="20">
        <f>G15+U15</f>
        <v>-1041664359011</v>
      </c>
    </row>
    <row r="16" spans="1:22" ht="21.75" customHeight="1">
      <c r="A16" s="74" t="s">
        <v>245</v>
      </c>
      <c r="B16" s="77"/>
      <c r="C16" s="75">
        <v>0</v>
      </c>
      <c r="D16" s="77"/>
      <c r="E16" s="75">
        <v>0</v>
      </c>
      <c r="F16" s="77"/>
      <c r="G16" s="75">
        <v>0</v>
      </c>
      <c r="H16" s="77"/>
      <c r="I16" s="75">
        <f>E16+G16</f>
        <v>0</v>
      </c>
      <c r="J16" s="77"/>
      <c r="K16" s="75">
        <v>534500</v>
      </c>
      <c r="L16" s="77"/>
      <c r="M16" s="75">
        <v>534500000000</v>
      </c>
      <c r="N16" s="77"/>
      <c r="O16" s="75">
        <v>-497336921341</v>
      </c>
      <c r="P16" s="77"/>
      <c r="Q16" s="76">
        <f>M16+O16</f>
        <v>37163078659</v>
      </c>
      <c r="R16" s="76"/>
      <c r="S16" s="77"/>
      <c r="T16" s="77"/>
    </row>
    <row r="17" spans="1:22" ht="21.75" customHeight="1">
      <c r="A17" s="8" t="s">
        <v>247</v>
      </c>
      <c r="C17" s="9">
        <v>0</v>
      </c>
      <c r="E17" s="9">
        <v>0</v>
      </c>
      <c r="G17" s="9">
        <v>0</v>
      </c>
      <c r="I17" s="9">
        <f>E17+G17</f>
        <v>0</v>
      </c>
      <c r="K17" s="9">
        <v>368100</v>
      </c>
      <c r="M17" s="9">
        <v>368100000000</v>
      </c>
      <c r="O17" s="9">
        <v>-327512817540</v>
      </c>
      <c r="Q17" s="71">
        <f>M17+O17</f>
        <v>40587182460</v>
      </c>
      <c r="R17" s="71"/>
    </row>
    <row r="18" spans="1:22" ht="21.75" customHeight="1">
      <c r="A18" s="8" t="s">
        <v>74</v>
      </c>
      <c r="C18" s="9">
        <v>0</v>
      </c>
      <c r="E18" s="9">
        <v>0</v>
      </c>
      <c r="G18" s="9">
        <v>0</v>
      </c>
      <c r="I18" s="9">
        <f>E18+G18</f>
        <v>0</v>
      </c>
      <c r="K18" s="9">
        <v>197037</v>
      </c>
      <c r="M18" s="9">
        <v>179890936371</v>
      </c>
      <c r="O18" s="9">
        <v>-159553312389</v>
      </c>
      <c r="Q18" s="71">
        <f>M18+O18</f>
        <v>20337623982</v>
      </c>
      <c r="R18" s="71"/>
    </row>
    <row r="19" spans="1:22" ht="21.75" customHeight="1">
      <c r="A19" s="8" t="s">
        <v>36</v>
      </c>
      <c r="C19" s="9">
        <v>57015344</v>
      </c>
      <c r="E19" s="9">
        <v>983662606295</v>
      </c>
      <c r="G19" s="9">
        <v>-857783186636</v>
      </c>
      <c r="I19" s="9">
        <f>E19+G19</f>
        <v>125879419659</v>
      </c>
      <c r="K19" s="9">
        <v>152817452</v>
      </c>
      <c r="M19" s="9">
        <v>2484664007988</v>
      </c>
      <c r="O19" s="9">
        <v>-2288604315093</v>
      </c>
      <c r="Q19" s="71">
        <f>M19+O19</f>
        <v>196059692895</v>
      </c>
      <c r="R19" s="71"/>
    </row>
    <row r="20" spans="1:22" ht="21.75" customHeight="1">
      <c r="A20" s="8" t="s">
        <v>37</v>
      </c>
      <c r="C20" s="9">
        <v>0</v>
      </c>
      <c r="E20" s="9">
        <v>0</v>
      </c>
      <c r="G20" s="9">
        <v>0</v>
      </c>
      <c r="I20" s="9">
        <f>E20+G20</f>
        <v>0</v>
      </c>
      <c r="K20" s="9">
        <v>650307</v>
      </c>
      <c r="M20" s="9">
        <v>120906447298</v>
      </c>
      <c r="O20" s="9">
        <v>-111740914313</v>
      </c>
      <c r="Q20" s="71">
        <f>M20+O20</f>
        <v>9165532985</v>
      </c>
      <c r="R20" s="71"/>
      <c r="T20" s="20">
        <v>559693071</v>
      </c>
      <c r="U20">
        <v>3668876092</v>
      </c>
      <c r="V20" s="20">
        <f>U20+G20</f>
        <v>3668876092</v>
      </c>
    </row>
    <row r="21" spans="1:22" ht="21.75" customHeight="1">
      <c r="A21" s="8" t="s">
        <v>38</v>
      </c>
      <c r="C21" s="9">
        <v>50615628</v>
      </c>
      <c r="E21" s="9">
        <v>736841589462</v>
      </c>
      <c r="G21" s="9">
        <v>-658826683170</v>
      </c>
      <c r="I21" s="9">
        <f>E21+G21</f>
        <v>78014906292</v>
      </c>
      <c r="K21" s="9">
        <v>103615628</v>
      </c>
      <c r="M21" s="9">
        <v>1437726602462</v>
      </c>
      <c r="O21" s="9">
        <v>-1336950468637</v>
      </c>
      <c r="Q21" s="71">
        <f>M21+O21</f>
        <v>100776133825</v>
      </c>
      <c r="R21" s="71"/>
      <c r="T21" s="20">
        <f>O20+T20</f>
        <v>-111181221242</v>
      </c>
    </row>
    <row r="22" spans="1:22" ht="21.75" customHeight="1">
      <c r="A22" s="8" t="s">
        <v>236</v>
      </c>
      <c r="C22" s="9">
        <v>0</v>
      </c>
      <c r="E22" s="9">
        <v>0</v>
      </c>
      <c r="G22" s="9">
        <v>0</v>
      </c>
      <c r="I22" s="9">
        <f>E22+G22</f>
        <v>0</v>
      </c>
      <c r="K22" s="9">
        <v>1000000</v>
      </c>
      <c r="M22" s="9">
        <v>13783612511</v>
      </c>
      <c r="O22" s="9">
        <v>-13025091595</v>
      </c>
      <c r="Q22" s="71">
        <f>M22+O22</f>
        <v>758520916</v>
      </c>
      <c r="R22" s="71"/>
    </row>
    <row r="23" spans="1:22" ht="21.75" customHeight="1">
      <c r="A23" s="8" t="s">
        <v>39</v>
      </c>
      <c r="C23" s="9">
        <v>2000000</v>
      </c>
      <c r="E23" s="9">
        <v>41574150160</v>
      </c>
      <c r="G23" s="9">
        <v>-37715955556</v>
      </c>
      <c r="I23" s="9">
        <f>E23+G23</f>
        <v>3858194604</v>
      </c>
      <c r="K23" s="9">
        <v>4104676</v>
      </c>
      <c r="M23" s="9">
        <v>90100857659</v>
      </c>
      <c r="O23" s="9">
        <v>-77062160288</v>
      </c>
      <c r="Q23" s="71">
        <f>M23+O23</f>
        <v>13038697371</v>
      </c>
      <c r="R23" s="71"/>
    </row>
    <row r="24" spans="1:22" ht="21.75" customHeight="1">
      <c r="A24" s="8" t="s">
        <v>40</v>
      </c>
      <c r="C24" s="9">
        <v>49659550</v>
      </c>
      <c r="E24" s="9">
        <v>721260983118</v>
      </c>
      <c r="G24" s="9">
        <v>-620747354572</v>
      </c>
      <c r="I24" s="9">
        <f>E24+G24</f>
        <v>100513628546</v>
      </c>
      <c r="K24" s="9">
        <v>63899550</v>
      </c>
      <c r="M24" s="9">
        <v>922044983117</v>
      </c>
      <c r="O24" s="9">
        <v>-798748208973</v>
      </c>
      <c r="Q24" s="71">
        <f>M24+O24</f>
        <v>123296774144</v>
      </c>
      <c r="R24" s="71"/>
    </row>
    <row r="25" spans="1:22" ht="21.75" customHeight="1">
      <c r="A25" s="8" t="s">
        <v>237</v>
      </c>
      <c r="C25" s="9">
        <v>0</v>
      </c>
      <c r="E25" s="9">
        <v>0</v>
      </c>
      <c r="G25" s="9">
        <v>0</v>
      </c>
      <c r="I25" s="9">
        <f>E25+G25</f>
        <v>0</v>
      </c>
      <c r="K25" s="9">
        <v>2000000</v>
      </c>
      <c r="M25" s="9">
        <v>20126445864</v>
      </c>
      <c r="O25" s="9">
        <v>-20023200000</v>
      </c>
      <c r="Q25" s="71">
        <f>M25+O25</f>
        <v>103245864</v>
      </c>
      <c r="R25" s="71"/>
    </row>
    <row r="26" spans="1:22" ht="21.75" customHeight="1">
      <c r="A26" s="8" t="s">
        <v>235</v>
      </c>
      <c r="C26" s="9">
        <v>0</v>
      </c>
      <c r="E26" s="9">
        <v>0</v>
      </c>
      <c r="G26" s="9">
        <v>0</v>
      </c>
      <c r="I26" s="9">
        <f>E26+G26</f>
        <v>0</v>
      </c>
      <c r="K26" s="9">
        <v>1500000</v>
      </c>
      <c r="M26" s="9">
        <v>31880777223</v>
      </c>
      <c r="O26" s="9">
        <v>-27907403475</v>
      </c>
      <c r="Q26" s="71">
        <f>M26+O26</f>
        <v>3973373748</v>
      </c>
      <c r="R26" s="71"/>
    </row>
    <row r="27" spans="1:22" ht="21.75" customHeight="1">
      <c r="A27" s="8" t="s">
        <v>41</v>
      </c>
      <c r="C27" s="9">
        <v>8799156</v>
      </c>
      <c r="E27" s="9">
        <v>229301429798</v>
      </c>
      <c r="G27" s="9">
        <v>-197282093039</v>
      </c>
      <c r="I27" s="9">
        <f>E27+G27</f>
        <v>32019336759</v>
      </c>
      <c r="K27" s="9">
        <v>51312156</v>
      </c>
      <c r="M27" s="9">
        <v>1240218263018</v>
      </c>
      <c r="O27" s="9">
        <v>-1150447785448</v>
      </c>
      <c r="Q27" s="71">
        <f>M27+O27</f>
        <v>89770477570</v>
      </c>
      <c r="R27" s="71"/>
    </row>
    <row r="28" spans="1:22" ht="21.75" customHeight="1">
      <c r="A28" s="8" t="s">
        <v>42</v>
      </c>
      <c r="C28" s="9">
        <v>0</v>
      </c>
      <c r="E28" s="9">
        <v>0</v>
      </c>
      <c r="G28" s="9">
        <v>0</v>
      </c>
      <c r="I28" s="9">
        <f>E28+G28</f>
        <v>0</v>
      </c>
      <c r="K28" s="9">
        <v>1000000</v>
      </c>
      <c r="M28" s="9">
        <v>9389836318</v>
      </c>
      <c r="O28" s="9">
        <v>-9156858665</v>
      </c>
      <c r="Q28" s="71">
        <f>M28+O28</f>
        <v>232977653</v>
      </c>
      <c r="R28" s="71"/>
    </row>
    <row r="29" spans="1:22" ht="21.75" customHeight="1">
      <c r="A29" s="8" t="s">
        <v>233</v>
      </c>
      <c r="C29" s="9">
        <v>0</v>
      </c>
      <c r="E29" s="9">
        <v>0</v>
      </c>
      <c r="G29" s="9">
        <v>0</v>
      </c>
      <c r="I29" s="9">
        <f>E29+G29</f>
        <v>0</v>
      </c>
      <c r="K29" s="9">
        <v>300000</v>
      </c>
      <c r="M29" s="9">
        <v>6502499849</v>
      </c>
      <c r="O29" s="9">
        <v>-5179641862</v>
      </c>
      <c r="Q29" s="71">
        <f>M29+O29</f>
        <v>1322857987</v>
      </c>
      <c r="R29" s="71"/>
    </row>
    <row r="30" spans="1:22" ht="21.75" customHeight="1">
      <c r="A30" s="8" t="s">
        <v>43</v>
      </c>
      <c r="C30" s="9">
        <v>841877</v>
      </c>
      <c r="E30" s="9">
        <v>33296625112</v>
      </c>
      <c r="G30" s="9">
        <v>-30995189268</v>
      </c>
      <c r="I30" s="9">
        <f>E30+G30</f>
        <v>2301435844</v>
      </c>
      <c r="K30" s="9">
        <v>2748149</v>
      </c>
      <c r="M30" s="9">
        <v>97593216222</v>
      </c>
      <c r="O30" s="9">
        <v>-101177960864</v>
      </c>
      <c r="Q30" s="71">
        <f>M30+O30</f>
        <v>-3584744642</v>
      </c>
      <c r="R30" s="71"/>
    </row>
    <row r="31" spans="1:22" ht="21.75" customHeight="1">
      <c r="A31" s="8" t="s">
        <v>232</v>
      </c>
      <c r="C31" s="9">
        <v>0</v>
      </c>
      <c r="E31" s="9">
        <v>0</v>
      </c>
      <c r="G31" s="9">
        <v>0</v>
      </c>
      <c r="I31" s="9">
        <f>E31+G31</f>
        <v>0</v>
      </c>
      <c r="K31" s="9">
        <v>500000</v>
      </c>
      <c r="M31" s="9">
        <v>10814888060</v>
      </c>
      <c r="O31" s="9">
        <v>-9888243750</v>
      </c>
      <c r="Q31" s="71">
        <f>M31+O31</f>
        <v>926644310</v>
      </c>
      <c r="R31" s="71"/>
    </row>
    <row r="32" spans="1:22" ht="21.75" customHeight="1">
      <c r="A32" s="8" t="s">
        <v>234</v>
      </c>
      <c r="C32" s="9">
        <v>0</v>
      </c>
      <c r="E32" s="9">
        <v>0</v>
      </c>
      <c r="G32" s="9">
        <v>0</v>
      </c>
      <c r="I32" s="9">
        <f>E32+G32</f>
        <v>0</v>
      </c>
      <c r="K32" s="9">
        <v>1000000</v>
      </c>
      <c r="M32" s="9">
        <v>11313620613</v>
      </c>
      <c r="O32" s="9">
        <v>-12044679937</v>
      </c>
      <c r="Q32" s="71">
        <f>M32+O32</f>
        <v>-731059324</v>
      </c>
      <c r="R32" s="71"/>
    </row>
    <row r="33" spans="1:21" ht="21.75" customHeight="1">
      <c r="A33" s="8" t="s">
        <v>44</v>
      </c>
      <c r="C33" s="9">
        <v>2000000</v>
      </c>
      <c r="E33" s="9">
        <v>22682331578</v>
      </c>
      <c r="G33" s="9">
        <v>-20018560000</v>
      </c>
      <c r="I33" s="9">
        <f>E33+G33</f>
        <v>2663771578</v>
      </c>
      <c r="K33" s="9">
        <v>2000000</v>
      </c>
      <c r="M33" s="9">
        <v>22682331578</v>
      </c>
      <c r="O33" s="9">
        <v>-20018560000</v>
      </c>
      <c r="Q33" s="71">
        <f>M33+O33</f>
        <v>2663771578</v>
      </c>
      <c r="R33" s="71"/>
    </row>
    <row r="34" spans="1:21" ht="21.75" customHeight="1">
      <c r="A34" s="8" t="s">
        <v>45</v>
      </c>
      <c r="C34" s="9">
        <v>1023988</v>
      </c>
      <c r="E34" s="9">
        <v>12731466049</v>
      </c>
      <c r="G34" s="9">
        <v>-13924962537</v>
      </c>
      <c r="I34" s="9">
        <f>E34+G34</f>
        <v>-1193496488</v>
      </c>
      <c r="K34" s="9">
        <v>1923988</v>
      </c>
      <c r="M34" s="9">
        <v>25529573749</v>
      </c>
      <c r="O34" s="9">
        <v>-25994412812</v>
      </c>
      <c r="Q34" s="71">
        <f>M34+O34</f>
        <v>-464839063</v>
      </c>
      <c r="R34" s="71"/>
      <c r="T34" s="20">
        <v>6402933174</v>
      </c>
      <c r="U34" s="20">
        <f>O34+T34</f>
        <v>-19591479638</v>
      </c>
    </row>
    <row r="35" spans="1:21" ht="21.75" customHeight="1">
      <c r="A35" s="8" t="s">
        <v>48</v>
      </c>
      <c r="C35" s="9">
        <v>197984</v>
      </c>
      <c r="E35" s="9">
        <v>48214864474</v>
      </c>
      <c r="G35" s="9">
        <v>-39011592879</v>
      </c>
      <c r="I35" s="9">
        <f>E35+G35</f>
        <v>9203271595</v>
      </c>
      <c r="K35" s="9">
        <v>197984</v>
      </c>
      <c r="M35" s="9">
        <v>48214864474</v>
      </c>
      <c r="O35" s="9">
        <v>-39011592879</v>
      </c>
      <c r="Q35" s="71">
        <f>M35+O35</f>
        <v>9203271595</v>
      </c>
      <c r="R35" s="71"/>
    </row>
    <row r="36" spans="1:21" ht="21.75" customHeight="1">
      <c r="A36" s="8" t="s">
        <v>49</v>
      </c>
      <c r="C36" s="9">
        <v>88490</v>
      </c>
      <c r="E36" s="9">
        <v>96796801771</v>
      </c>
      <c r="G36" s="9">
        <v>-99500095197</v>
      </c>
      <c r="I36" s="9">
        <f>E36+G36</f>
        <v>-2703293426</v>
      </c>
      <c r="K36" s="9">
        <v>88490</v>
      </c>
      <c r="M36" s="9">
        <v>96796801771</v>
      </c>
      <c r="O36" s="9">
        <v>-99500095197</v>
      </c>
      <c r="Q36" s="71">
        <f>M36+O36</f>
        <v>-2703293426</v>
      </c>
      <c r="R36" s="71"/>
    </row>
    <row r="37" spans="1:21" ht="21.75" customHeight="1">
      <c r="A37" s="8" t="s">
        <v>19</v>
      </c>
      <c r="C37" s="9">
        <v>7000000</v>
      </c>
      <c r="E37" s="9">
        <v>17542000972</v>
      </c>
      <c r="G37" s="9">
        <v>-16324289096</v>
      </c>
      <c r="I37" s="9">
        <f>E37+G37</f>
        <v>1217711876</v>
      </c>
      <c r="K37" s="9">
        <v>10700000</v>
      </c>
      <c r="M37" s="9">
        <v>27888934948</v>
      </c>
      <c r="O37" s="9">
        <v>-20804671256</v>
      </c>
      <c r="Q37" s="71">
        <f>M37+O37</f>
        <v>7084263692</v>
      </c>
      <c r="R37" s="71"/>
    </row>
    <row r="38" spans="1:21" ht="21.75" customHeight="1">
      <c r="A38" s="8" t="s">
        <v>225</v>
      </c>
      <c r="C38" s="9">
        <v>0</v>
      </c>
      <c r="E38" s="9">
        <v>0</v>
      </c>
      <c r="G38" s="9">
        <v>0</v>
      </c>
      <c r="I38" s="9">
        <f>E38+G38</f>
        <v>0</v>
      </c>
      <c r="K38" s="9">
        <v>4400000</v>
      </c>
      <c r="M38" s="9">
        <v>2869225980</v>
      </c>
      <c r="O38" s="9">
        <v>-2815009850</v>
      </c>
      <c r="Q38" s="71">
        <f>M38+O38</f>
        <v>54216130</v>
      </c>
      <c r="R38" s="71"/>
    </row>
    <row r="39" spans="1:21" ht="21.75" customHeight="1">
      <c r="A39" s="74" t="s">
        <v>25</v>
      </c>
      <c r="B39" s="77"/>
      <c r="C39" s="75">
        <v>4000000</v>
      </c>
      <c r="D39" s="77"/>
      <c r="E39" s="75">
        <v>23737914102</v>
      </c>
      <c r="F39" s="77"/>
      <c r="G39" s="75">
        <v>-21670290000</v>
      </c>
      <c r="H39" s="77"/>
      <c r="I39" s="75">
        <f>E39+G39</f>
        <v>2067624102</v>
      </c>
      <c r="J39" s="77"/>
      <c r="K39" s="75">
        <v>16942308</v>
      </c>
      <c r="L39" s="77"/>
      <c r="M39" s="75">
        <v>127976540657</v>
      </c>
      <c r="N39" s="77"/>
      <c r="O39" s="75">
        <v>-129007809000</v>
      </c>
      <c r="P39" s="77"/>
      <c r="Q39" s="76">
        <f>M39+O39</f>
        <v>-1031268343</v>
      </c>
      <c r="R39" s="76"/>
      <c r="S39" s="77"/>
      <c r="T39" s="77"/>
    </row>
    <row r="40" spans="1:21" ht="21.75" customHeight="1">
      <c r="A40" s="8" t="s">
        <v>224</v>
      </c>
      <c r="C40" s="9">
        <v>0</v>
      </c>
      <c r="E40" s="9">
        <v>0</v>
      </c>
      <c r="G40" s="9">
        <v>0</v>
      </c>
      <c r="I40" s="9">
        <f>E40+G40</f>
        <v>0</v>
      </c>
      <c r="K40" s="9">
        <v>7498592</v>
      </c>
      <c r="M40" s="9">
        <v>19327475129</v>
      </c>
      <c r="O40" s="9">
        <v>-16122948741</v>
      </c>
      <c r="Q40" s="71">
        <f>M40+O40</f>
        <v>3204526388</v>
      </c>
      <c r="R40" s="71"/>
    </row>
    <row r="41" spans="1:21" ht="21.75" customHeight="1">
      <c r="A41" s="8" t="s">
        <v>223</v>
      </c>
      <c r="C41" s="9">
        <v>0</v>
      </c>
      <c r="E41" s="9">
        <v>0</v>
      </c>
      <c r="G41" s="9">
        <v>0</v>
      </c>
      <c r="I41" s="9">
        <f>E41+G41</f>
        <v>0</v>
      </c>
      <c r="K41" s="9">
        <v>9332487</v>
      </c>
      <c r="M41" s="9">
        <v>34339483315</v>
      </c>
      <c r="O41" s="9">
        <v>-22014223000</v>
      </c>
      <c r="Q41" s="71">
        <f>M41+O41</f>
        <v>12325260315</v>
      </c>
      <c r="R41" s="71"/>
      <c r="T41">
        <v>5710958562</v>
      </c>
      <c r="U41" s="20">
        <f>T41+G41</f>
        <v>5710958562</v>
      </c>
    </row>
    <row r="42" spans="1:21" ht="21.75" customHeight="1">
      <c r="A42" s="8" t="s">
        <v>21</v>
      </c>
      <c r="C42" s="9">
        <v>796400</v>
      </c>
      <c r="E42" s="9">
        <v>19170985671</v>
      </c>
      <c r="G42" s="9">
        <v>-14827818395</v>
      </c>
      <c r="I42" s="9">
        <f>E42+G42</f>
        <v>4343167276</v>
      </c>
      <c r="K42" s="9">
        <v>1466738</v>
      </c>
      <c r="M42" s="9">
        <v>38311693900</v>
      </c>
      <c r="O42" s="9">
        <v>-27308544324</v>
      </c>
      <c r="Q42" s="71">
        <f>M42+O42</f>
        <v>11003149576</v>
      </c>
      <c r="R42" s="71"/>
    </row>
    <row r="43" spans="1:21" ht="21.75" customHeight="1">
      <c r="A43" s="8" t="s">
        <v>20</v>
      </c>
      <c r="C43" s="9">
        <v>2000000</v>
      </c>
      <c r="E43" s="9">
        <v>20713934451</v>
      </c>
      <c r="G43" s="9">
        <v>-18270639000</v>
      </c>
      <c r="I43" s="9">
        <f>E43+G43</f>
        <v>2443295451</v>
      </c>
      <c r="K43" s="9">
        <v>2000000</v>
      </c>
      <c r="M43" s="9">
        <v>20713934451</v>
      </c>
      <c r="O43" s="9">
        <v>-21379822021</v>
      </c>
      <c r="Q43" s="71">
        <f>M43+O43</f>
        <v>-665887570</v>
      </c>
      <c r="R43" s="71"/>
    </row>
    <row r="44" spans="1:21" ht="21.75" customHeight="1">
      <c r="A44" s="8" t="s">
        <v>228</v>
      </c>
      <c r="C44" s="9">
        <v>0</v>
      </c>
      <c r="E44" s="9">
        <v>0</v>
      </c>
      <c r="G44" s="9">
        <v>0</v>
      </c>
      <c r="I44" s="9">
        <f>E44+G44</f>
        <v>0</v>
      </c>
      <c r="K44" s="9">
        <v>1500000</v>
      </c>
      <c r="M44" s="9">
        <v>4698711904</v>
      </c>
      <c r="O44" s="9">
        <v>-4291313850</v>
      </c>
      <c r="Q44" s="71">
        <f>M44+O44</f>
        <v>407398054</v>
      </c>
      <c r="R44" s="71"/>
    </row>
    <row r="45" spans="1:21" ht="21.75" customHeight="1">
      <c r="A45" s="74" t="s">
        <v>24</v>
      </c>
      <c r="C45" s="75">
        <v>1174000</v>
      </c>
      <c r="E45" s="75">
        <v>15383734516</v>
      </c>
      <c r="G45" s="75">
        <v>-27897645092</v>
      </c>
      <c r="I45" s="75">
        <f>E45+G45</f>
        <v>-12513910576</v>
      </c>
      <c r="K45" s="75">
        <v>1774502</v>
      </c>
      <c r="M45" s="75">
        <v>27342310939</v>
      </c>
      <c r="O45" s="75">
        <v>-42460329712</v>
      </c>
      <c r="Q45" s="76">
        <f>M45+O45</f>
        <v>-15118018773</v>
      </c>
      <c r="R45" s="76"/>
    </row>
    <row r="46" spans="1:21" ht="21.75" customHeight="1">
      <c r="A46" s="8" t="s">
        <v>222</v>
      </c>
      <c r="C46" s="9">
        <v>0</v>
      </c>
      <c r="E46" s="9">
        <v>0</v>
      </c>
      <c r="G46" s="9">
        <v>0</v>
      </c>
      <c r="I46" s="9">
        <f>E46+G46</f>
        <v>0</v>
      </c>
      <c r="K46" s="9">
        <v>7500000</v>
      </c>
      <c r="M46" s="9">
        <v>18783729089</v>
      </c>
      <c r="O46" s="9">
        <v>-22515232500</v>
      </c>
      <c r="Q46" s="71">
        <f>M46+O46</f>
        <v>-3731503411</v>
      </c>
      <c r="R46" s="71"/>
    </row>
    <row r="47" spans="1:21" ht="21.75" customHeight="1">
      <c r="A47" s="8" t="s">
        <v>226</v>
      </c>
      <c r="C47" s="9">
        <v>0</v>
      </c>
      <c r="E47" s="9">
        <v>0</v>
      </c>
      <c r="G47" s="9">
        <v>0</v>
      </c>
      <c r="I47" s="9">
        <f>E47+G47</f>
        <v>0</v>
      </c>
      <c r="K47" s="9">
        <v>5555556</v>
      </c>
      <c r="M47" s="9">
        <v>17324080845</v>
      </c>
      <c r="O47" s="9">
        <v>-21813876745</v>
      </c>
      <c r="Q47" s="71">
        <f>M47+O47</f>
        <v>-4489795900</v>
      </c>
      <c r="R47" s="71"/>
    </row>
    <row r="48" spans="1:21" ht="21.75" customHeight="1">
      <c r="A48" s="8" t="s">
        <v>227</v>
      </c>
      <c r="C48" s="9">
        <v>0</v>
      </c>
      <c r="E48" s="9">
        <v>0</v>
      </c>
      <c r="G48" s="9">
        <v>0</v>
      </c>
      <c r="I48" s="9">
        <f>E48+G48</f>
        <v>0</v>
      </c>
      <c r="K48" s="9">
        <v>4893296</v>
      </c>
      <c r="M48" s="9">
        <v>31254406709</v>
      </c>
      <c r="O48" s="9">
        <v>-32006310248</v>
      </c>
      <c r="Q48" s="71">
        <f>M48+O48</f>
        <v>-751903539</v>
      </c>
      <c r="R48" s="71"/>
    </row>
    <row r="49" spans="1:22" ht="21.75" customHeight="1">
      <c r="A49" s="8" t="s">
        <v>221</v>
      </c>
      <c r="C49" s="9">
        <v>0</v>
      </c>
      <c r="E49" s="9">
        <v>0</v>
      </c>
      <c r="G49" s="9">
        <v>0</v>
      </c>
      <c r="I49" s="9">
        <f>E49+G49</f>
        <v>0</v>
      </c>
      <c r="K49" s="9">
        <v>3000000</v>
      </c>
      <c r="M49" s="9">
        <v>10530170503</v>
      </c>
      <c r="O49" s="9">
        <v>-10288417500</v>
      </c>
      <c r="Q49" s="71">
        <f>M49+O49</f>
        <v>241753003</v>
      </c>
      <c r="R49" s="71"/>
    </row>
    <row r="50" spans="1:22" ht="21.75" customHeight="1" thickBot="1">
      <c r="A50" s="15" t="s">
        <v>26</v>
      </c>
      <c r="C50" s="16">
        <f>SUM(C8:C49)</f>
        <v>190102417</v>
      </c>
      <c r="E50" s="16">
        <f>SUM(E8:E49)</f>
        <v>5751786783349</v>
      </c>
      <c r="G50" s="16">
        <f>SUM(G8:G49)</f>
        <v>-5412544921395</v>
      </c>
      <c r="I50" s="16">
        <f>SUM(I8:I49)</f>
        <v>339222799454</v>
      </c>
      <c r="K50" s="16">
        <f>SUM(K8:K49)</f>
        <v>472474042</v>
      </c>
      <c r="M50" s="16">
        <f>SUM(M8:M49)</f>
        <v>12108604343420</v>
      </c>
      <c r="O50" s="16">
        <f>SUM(O8:O49)</f>
        <v>-11419515273847</v>
      </c>
      <c r="Q50" s="16">
        <f>SUM(Q8:Q49)</f>
        <v>689089069573</v>
      </c>
      <c r="R50" s="16">
        <f>SUM(R8:R49)</f>
        <v>0</v>
      </c>
    </row>
    <row r="51" spans="1:22" ht="13.5" thickTop="1">
      <c r="U51" t="s">
        <v>411</v>
      </c>
      <c r="V51">
        <v>5710958562</v>
      </c>
    </row>
    <row r="52" spans="1:22">
      <c r="U52" t="s">
        <v>409</v>
      </c>
      <c r="V52">
        <v>-13966760626</v>
      </c>
    </row>
    <row r="53" spans="1:22">
      <c r="I53" s="20"/>
      <c r="Q53" s="20">
        <v>696612888362</v>
      </c>
      <c r="U53" t="s">
        <v>406</v>
      </c>
      <c r="V53">
        <v>3668876092</v>
      </c>
    </row>
    <row r="54" spans="1:22">
      <c r="I54" s="20">
        <v>344830729773</v>
      </c>
      <c r="Q54" s="20">
        <v>1315224048</v>
      </c>
    </row>
    <row r="55" spans="1:22">
      <c r="G55" s="20"/>
      <c r="I55" s="20">
        <v>535371992</v>
      </c>
      <c r="Q55" s="20">
        <v>1918216858</v>
      </c>
    </row>
    <row r="56" spans="1:22">
      <c r="I56" s="20">
        <v>485632355</v>
      </c>
      <c r="Q56" s="20">
        <f>Q53-Q54-Q55</f>
        <v>693379447456</v>
      </c>
    </row>
    <row r="57" spans="1:22">
      <c r="I57" s="20">
        <f>I54-I55-I56-I50</f>
        <v>4586925972</v>
      </c>
    </row>
    <row r="58" spans="1:22">
      <c r="I58" s="20">
        <f>I57+'درآمد ناشی از تغییر قیمت اوراق'!I58</f>
        <v>0</v>
      </c>
      <c r="Q58" s="20">
        <f>Q56-Q50</f>
        <v>4290377883</v>
      </c>
    </row>
    <row r="59" spans="1:22">
      <c r="Q59" s="20">
        <f>Q58+'درآمد ناشی از تغییر قیمت اوراق'!Q59</f>
        <v>0</v>
      </c>
    </row>
    <row r="63" spans="1:22">
      <c r="Q63" s="20"/>
    </row>
  </sheetData>
  <sortState xmlns:xlrd2="http://schemas.microsoft.com/office/spreadsheetml/2017/richdata2" ref="A8:R49">
    <sortCondition ref="A8:A49"/>
  </sortState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AS69"/>
  <sheetViews>
    <sheetView rightToLeft="1" topLeftCell="A43" workbookViewId="0">
      <selection activeCell="A48" activeCellId="1" sqref="I48:I52 A48:A52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6.140625" bestFit="1" customWidth="1"/>
    <col min="18" max="18" width="1.28515625" customWidth="1"/>
    <col min="19" max="19" width="0.28515625" customWidth="1"/>
    <col min="20" max="20" width="14.5703125" hidden="1" customWidth="1"/>
    <col min="21" max="21" width="13.42578125" hidden="1" customWidth="1"/>
    <col min="22" max="22" width="3" hidden="1" customWidth="1"/>
    <col min="23" max="23" width="13.42578125" style="81" hidden="1" customWidth="1"/>
    <col min="24" max="24" width="56.28515625" style="81" hidden="1" customWidth="1"/>
    <col min="25" max="26" width="16.5703125" style="81" hidden="1" customWidth="1"/>
    <col min="27" max="27" width="15.5703125" style="81" hidden="1" customWidth="1"/>
    <col min="28" max="29" width="16.5703125" style="81" hidden="1" customWidth="1"/>
    <col min="30" max="30" width="12.5703125" hidden="1" customWidth="1"/>
    <col min="31" max="31" width="0" hidden="1" customWidth="1"/>
    <col min="32" max="32" width="3" hidden="1" customWidth="1"/>
    <col min="33" max="33" width="12.140625" hidden="1" customWidth="1"/>
    <col min="34" max="34" width="6.140625" hidden="1" customWidth="1"/>
    <col min="35" max="35" width="11.140625" hidden="1" customWidth="1"/>
    <col min="36" max="36" width="12.7109375" hidden="1" customWidth="1"/>
    <col min="37" max="37" width="55.140625" hidden="1" customWidth="1"/>
    <col min="38" max="41" width="12.42578125" hidden="1" customWidth="1"/>
    <col min="42" max="42" width="16.5703125" style="81" hidden="1" customWidth="1"/>
    <col min="43" max="43" width="5.28515625" hidden="1" customWidth="1"/>
    <col min="44" max="44" width="13.140625" hidden="1" customWidth="1"/>
    <col min="45" max="45" width="0.140625" hidden="1" customWidth="1"/>
  </cols>
  <sheetData>
    <row r="1" spans="1:4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43" ht="21.75" customHeight="1">
      <c r="A2" s="56" t="s">
        <v>196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4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43" ht="14.45" customHeight="1"/>
    <row r="5" spans="1:43" ht="14.45" customHeight="1">
      <c r="A5" s="58" t="s">
        <v>286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43" ht="14.45" customHeight="1">
      <c r="A6" s="59" t="s">
        <v>199</v>
      </c>
      <c r="C6" s="59" t="s">
        <v>215</v>
      </c>
      <c r="D6" s="59"/>
      <c r="E6" s="59"/>
      <c r="F6" s="59"/>
      <c r="G6" s="59"/>
      <c r="H6" s="59"/>
      <c r="I6" s="59"/>
      <c r="K6" s="59" t="s">
        <v>216</v>
      </c>
      <c r="L6" s="59"/>
      <c r="M6" s="59"/>
      <c r="N6" s="59"/>
      <c r="O6" s="59"/>
      <c r="P6" s="59"/>
      <c r="Q6" s="59"/>
      <c r="R6" s="59"/>
    </row>
    <row r="7" spans="1:43" ht="48" customHeight="1">
      <c r="A7" s="59"/>
      <c r="C7" s="19" t="s">
        <v>13</v>
      </c>
      <c r="D7" s="3"/>
      <c r="E7" s="19" t="s">
        <v>15</v>
      </c>
      <c r="F7" s="3"/>
      <c r="G7" s="19" t="s">
        <v>284</v>
      </c>
      <c r="H7" s="3"/>
      <c r="I7" s="19" t="s">
        <v>287</v>
      </c>
      <c r="K7" s="19" t="s">
        <v>13</v>
      </c>
      <c r="L7" s="3"/>
      <c r="M7" s="19" t="s">
        <v>15</v>
      </c>
      <c r="N7" s="3"/>
      <c r="O7" s="19" t="s">
        <v>284</v>
      </c>
      <c r="P7" s="3"/>
      <c r="Q7" s="70" t="s">
        <v>287</v>
      </c>
      <c r="R7" s="70"/>
      <c r="V7">
        <v>23</v>
      </c>
      <c r="W7" s="81" t="s">
        <v>318</v>
      </c>
      <c r="X7" s="81" t="s">
        <v>319</v>
      </c>
      <c r="Y7" s="81">
        <v>18153138750</v>
      </c>
      <c r="Z7" s="81">
        <v>122887722562</v>
      </c>
      <c r="AA7" s="81">
        <v>0</v>
      </c>
      <c r="AB7" s="81">
        <v>104734583812</v>
      </c>
      <c r="AC7" s="81">
        <v>104734583812</v>
      </c>
      <c r="AD7">
        <f>VLOOKUP(AC7,$Q$8:$Q$48,1,0)</f>
        <v>104734583812</v>
      </c>
    </row>
    <row r="8" spans="1:43" ht="21.75" customHeight="1">
      <c r="A8" s="5" t="s">
        <v>125</v>
      </c>
      <c r="B8" s="77"/>
      <c r="C8" s="6">
        <v>800000</v>
      </c>
      <c r="D8" s="77"/>
      <c r="E8" s="6">
        <v>700273052500</v>
      </c>
      <c r="F8" s="77"/>
      <c r="G8" s="6">
        <v>-702643822720</v>
      </c>
      <c r="H8" s="77"/>
      <c r="I8" s="85">
        <f>E8+G8</f>
        <v>-2370770220</v>
      </c>
      <c r="J8" s="77"/>
      <c r="K8" s="6">
        <v>800000</v>
      </c>
      <c r="L8" s="77"/>
      <c r="M8" s="6">
        <v>700273052500</v>
      </c>
      <c r="N8" s="77"/>
      <c r="O8" s="6">
        <v>-744425848355</v>
      </c>
      <c r="P8" s="77"/>
      <c r="Q8" s="73">
        <f>M8+O8</f>
        <v>-44152795855</v>
      </c>
      <c r="R8" s="73"/>
      <c r="V8">
        <v>25</v>
      </c>
      <c r="W8" s="81" t="s">
        <v>320</v>
      </c>
      <c r="X8" s="81" t="s">
        <v>321</v>
      </c>
      <c r="Y8" s="81">
        <v>20575004566</v>
      </c>
      <c r="Z8" s="81">
        <v>113584166616</v>
      </c>
      <c r="AA8" s="81">
        <v>0</v>
      </c>
      <c r="AB8" s="81">
        <v>93009162050</v>
      </c>
      <c r="AC8" s="81">
        <v>93009162050</v>
      </c>
      <c r="AD8">
        <f>VLOOKUP(AC8,$Q$8:$Q$48,1,0)</f>
        <v>93009162050</v>
      </c>
      <c r="AF8">
        <v>1</v>
      </c>
      <c r="AG8" t="s">
        <v>377</v>
      </c>
      <c r="AH8" s="20">
        <f>VLOOKUP(I8,AP:AP,1,0)-I8</f>
        <v>0</v>
      </c>
      <c r="AK8" t="s">
        <v>384</v>
      </c>
      <c r="AL8">
        <v>8344062492</v>
      </c>
      <c r="AM8">
        <v>4873113248</v>
      </c>
      <c r="AN8">
        <v>3470949244</v>
      </c>
      <c r="AO8">
        <v>0</v>
      </c>
      <c r="AP8" s="81">
        <v>-3470949244</v>
      </c>
      <c r="AQ8" s="83">
        <f t="shared" ref="AQ8:AQ50" si="0">VLOOKUP(AP8,$I$8:$I$53,1,0)-AP8</f>
        <v>0</v>
      </c>
    </row>
    <row r="9" spans="1:43" ht="21.75" customHeight="1">
      <c r="A9" s="74" t="s">
        <v>122</v>
      </c>
      <c r="C9" s="75">
        <v>761000</v>
      </c>
      <c r="E9" s="75">
        <v>657056134986</v>
      </c>
      <c r="G9" s="75">
        <v>-720064644623</v>
      </c>
      <c r="I9" s="86">
        <f>E9+G9</f>
        <v>-63008509637</v>
      </c>
      <c r="K9" s="75">
        <v>761000</v>
      </c>
      <c r="M9" s="75">
        <v>657056134986</v>
      </c>
      <c r="O9" s="75">
        <v>-720195180000</v>
      </c>
      <c r="Q9" s="76">
        <f>M9+O9</f>
        <v>-63139045014</v>
      </c>
      <c r="R9" s="71"/>
      <c r="V9">
        <v>20</v>
      </c>
      <c r="W9" s="81" t="s">
        <v>322</v>
      </c>
      <c r="X9" s="81" t="s">
        <v>323</v>
      </c>
      <c r="Y9" s="81">
        <v>39149491088</v>
      </c>
      <c r="Z9" s="81">
        <v>115257113160</v>
      </c>
      <c r="AA9" s="81">
        <v>0</v>
      </c>
      <c r="AB9" s="81">
        <v>76107622072</v>
      </c>
      <c r="AC9" s="81">
        <v>76107622072</v>
      </c>
      <c r="AD9">
        <f>VLOOKUP(AC9,$Q$8:$Q$48,1,0)</f>
        <v>76107622072</v>
      </c>
      <c r="AF9">
        <v>2</v>
      </c>
      <c r="AG9" t="s">
        <v>375</v>
      </c>
      <c r="AH9" s="20">
        <f>VLOOKUP(I9,AP:AP,1,0)-I9</f>
        <v>0</v>
      </c>
      <c r="AK9" t="s">
        <v>385</v>
      </c>
      <c r="AL9">
        <v>13014380808</v>
      </c>
      <c r="AM9">
        <v>15058785456</v>
      </c>
      <c r="AN9">
        <v>0</v>
      </c>
      <c r="AO9">
        <v>2044404648</v>
      </c>
      <c r="AP9" s="81">
        <v>2044404648</v>
      </c>
      <c r="AQ9" s="83">
        <f t="shared" si="0"/>
        <v>0</v>
      </c>
    </row>
    <row r="10" spans="1:43" ht="21.75" customHeight="1">
      <c r="A10" s="8" t="s">
        <v>119</v>
      </c>
      <c r="C10" s="9">
        <v>275000</v>
      </c>
      <c r="E10" s="9">
        <v>256349778179</v>
      </c>
      <c r="G10" s="9">
        <v>-254383884562</v>
      </c>
      <c r="I10" s="87">
        <f>E10+G10</f>
        <v>1965893617</v>
      </c>
      <c r="K10" s="9">
        <v>275000</v>
      </c>
      <c r="M10" s="9">
        <v>256349778179</v>
      </c>
      <c r="O10" s="9">
        <v>-252235326350</v>
      </c>
      <c r="Q10" s="71">
        <f>M10+O10</f>
        <v>4114451829</v>
      </c>
      <c r="R10" s="71"/>
      <c r="V10">
        <v>19</v>
      </c>
      <c r="W10" s="81" t="s">
        <v>324</v>
      </c>
      <c r="X10" s="81" t="s">
        <v>325</v>
      </c>
      <c r="Y10" s="81">
        <v>139558351541</v>
      </c>
      <c r="Z10" s="81">
        <v>154813803389</v>
      </c>
      <c r="AA10" s="81">
        <v>0</v>
      </c>
      <c r="AB10" s="81">
        <v>15255451848</v>
      </c>
      <c r="AC10" s="81">
        <v>15255451848</v>
      </c>
      <c r="AD10">
        <f>VLOOKUP(AC10,$Q$8:$Q$48,1,0)</f>
        <v>15255451848</v>
      </c>
      <c r="AF10">
        <v>3</v>
      </c>
      <c r="AG10" t="s">
        <v>371</v>
      </c>
      <c r="AH10" s="20">
        <f>VLOOKUP(I10,AP:AP,1,0)-I10</f>
        <v>0</v>
      </c>
      <c r="AK10" t="s">
        <v>386</v>
      </c>
      <c r="AL10">
        <v>4996060125</v>
      </c>
      <c r="AM10">
        <v>9167101125</v>
      </c>
      <c r="AN10">
        <v>0</v>
      </c>
      <c r="AO10">
        <v>4171041000</v>
      </c>
      <c r="AP10" s="81">
        <v>4171041000</v>
      </c>
      <c r="AQ10" s="83">
        <f t="shared" si="0"/>
        <v>0</v>
      </c>
    </row>
    <row r="11" spans="1:43" ht="21.75" customHeight="1">
      <c r="A11" s="8" t="s">
        <v>116</v>
      </c>
      <c r="C11" s="9">
        <v>1470000</v>
      </c>
      <c r="E11" s="9">
        <v>1360385385450</v>
      </c>
      <c r="G11" s="9">
        <v>-1360385385450</v>
      </c>
      <c r="I11" s="87">
        <f>E11+G11</f>
        <v>0</v>
      </c>
      <c r="K11" s="9">
        <v>1470000</v>
      </c>
      <c r="M11" s="9">
        <v>1360385385450</v>
      </c>
      <c r="O11" s="9">
        <v>-1267376223400</v>
      </c>
      <c r="Q11" s="71">
        <f>M11+O11</f>
        <v>93009162050</v>
      </c>
      <c r="R11" s="71"/>
      <c r="V11">
        <v>13</v>
      </c>
      <c r="W11" s="81" t="s">
        <v>326</v>
      </c>
      <c r="X11" s="81" t="s">
        <v>327</v>
      </c>
      <c r="Y11" s="81">
        <v>9821119596</v>
      </c>
      <c r="Z11" s="81">
        <v>23300665986</v>
      </c>
      <c r="AA11" s="81">
        <v>0</v>
      </c>
      <c r="AB11" s="81">
        <v>13479546390</v>
      </c>
      <c r="AC11" s="81">
        <v>13479546390</v>
      </c>
      <c r="AD11">
        <f>VLOOKUP(AC11,$Q$8:$Q$48,1,0)</f>
        <v>13479546390</v>
      </c>
      <c r="AF11">
        <v>4</v>
      </c>
      <c r="AG11" t="s">
        <v>378</v>
      </c>
      <c r="AH11" s="20" t="e">
        <f>VLOOKUP(I11,AP:AP,1,0)-I11</f>
        <v>#N/A</v>
      </c>
      <c r="AK11" t="s">
        <v>387</v>
      </c>
      <c r="AL11">
        <v>4918229521</v>
      </c>
      <c r="AM11">
        <v>2850538274</v>
      </c>
      <c r="AN11">
        <v>2067691247</v>
      </c>
      <c r="AO11">
        <v>0</v>
      </c>
      <c r="AP11" s="81">
        <v>-2067691247</v>
      </c>
      <c r="AQ11" s="83">
        <f t="shared" si="0"/>
        <v>0</v>
      </c>
    </row>
    <row r="12" spans="1:43" ht="21.75" customHeight="1">
      <c r="A12" s="74" t="s">
        <v>113</v>
      </c>
      <c r="B12" s="77"/>
      <c r="C12" s="75"/>
      <c r="D12" s="77"/>
      <c r="E12" s="75"/>
      <c r="F12" s="77"/>
      <c r="G12" s="75">
        <v>0</v>
      </c>
      <c r="H12" s="77"/>
      <c r="I12" s="86">
        <v>-34425487750</v>
      </c>
      <c r="J12" s="77"/>
      <c r="K12" s="75"/>
      <c r="L12" s="77"/>
      <c r="M12" s="75"/>
      <c r="N12" s="77"/>
      <c r="O12" s="75"/>
      <c r="P12" s="77"/>
      <c r="Q12" s="76"/>
      <c r="R12" s="71"/>
      <c r="V12">
        <v>7</v>
      </c>
      <c r="W12" s="81" t="s">
        <v>328</v>
      </c>
      <c r="X12" s="81" t="s">
        <v>329</v>
      </c>
      <c r="Y12" s="81">
        <v>45258263885</v>
      </c>
      <c r="Z12" s="81">
        <v>54484595479</v>
      </c>
      <c r="AA12" s="81">
        <v>0</v>
      </c>
      <c r="AB12" s="81">
        <v>9226331594</v>
      </c>
      <c r="AC12" s="81">
        <v>9226331594</v>
      </c>
      <c r="AD12">
        <f>VLOOKUP(AC12,$Q$8:$Q$48,1,0)</f>
        <v>9226331594</v>
      </c>
      <c r="AF12">
        <v>5</v>
      </c>
      <c r="AG12" t="s">
        <v>373</v>
      </c>
      <c r="AH12" s="20">
        <f>VLOOKUP(I12,AP:AP,1,0)-I12</f>
        <v>0</v>
      </c>
      <c r="AK12" t="s">
        <v>388</v>
      </c>
      <c r="AL12">
        <v>8999653049</v>
      </c>
      <c r="AM12">
        <v>9837665386</v>
      </c>
      <c r="AN12">
        <v>0</v>
      </c>
      <c r="AO12">
        <v>838012337</v>
      </c>
      <c r="AP12" s="81">
        <v>838012337</v>
      </c>
      <c r="AQ12" s="83">
        <f t="shared" si="0"/>
        <v>0</v>
      </c>
    </row>
    <row r="13" spans="1:43" ht="21.75" customHeight="1">
      <c r="A13" s="8" t="s">
        <v>110</v>
      </c>
      <c r="C13" s="9">
        <v>1700000</v>
      </c>
      <c r="E13" s="9">
        <v>1574424583812</v>
      </c>
      <c r="G13" s="9">
        <v>-1574424583812</v>
      </c>
      <c r="I13" s="87">
        <f>E13+G13</f>
        <v>0</v>
      </c>
      <c r="K13" s="9">
        <v>1700000</v>
      </c>
      <c r="M13" s="9">
        <v>1574424583812</v>
      </c>
      <c r="O13" s="9">
        <v>-1469690000000</v>
      </c>
      <c r="Q13" s="71">
        <f>M13+O13</f>
        <v>104734583812</v>
      </c>
      <c r="R13" s="71"/>
      <c r="V13">
        <v>17</v>
      </c>
      <c r="W13" s="81" t="s">
        <v>330</v>
      </c>
      <c r="X13" s="81" t="s">
        <v>331</v>
      </c>
      <c r="Y13" s="81">
        <v>6887351444</v>
      </c>
      <c r="Z13" s="81">
        <v>15255834382</v>
      </c>
      <c r="AA13" s="81">
        <v>0</v>
      </c>
      <c r="AB13" s="81">
        <v>8368482938</v>
      </c>
      <c r="AC13" s="81">
        <v>8368482938</v>
      </c>
      <c r="AD13">
        <f>VLOOKUP(AC13,$Q$8:$Q$48,1,0)</f>
        <v>8368482938</v>
      </c>
      <c r="AF13">
        <v>6</v>
      </c>
      <c r="AG13" t="s">
        <v>379</v>
      </c>
      <c r="AH13" s="20" t="e">
        <f>VLOOKUP(I13,AP:AP,1,0)-I13</f>
        <v>#N/A</v>
      </c>
      <c r="AK13" t="s">
        <v>389</v>
      </c>
      <c r="AL13">
        <v>11170554440</v>
      </c>
      <c r="AM13">
        <v>8754223746</v>
      </c>
      <c r="AN13">
        <v>2416330694</v>
      </c>
      <c r="AO13">
        <v>0</v>
      </c>
      <c r="AP13" s="81">
        <v>-2416330694</v>
      </c>
      <c r="AQ13" s="83">
        <f t="shared" si="0"/>
        <v>0</v>
      </c>
    </row>
    <row r="14" spans="1:43" ht="21.75" customHeight="1">
      <c r="A14" s="8" t="s">
        <v>107</v>
      </c>
      <c r="C14" s="9">
        <v>1053200</v>
      </c>
      <c r="E14" s="9">
        <v>994251199301</v>
      </c>
      <c r="G14" s="9">
        <v>-994251199301</v>
      </c>
      <c r="I14" s="87">
        <f>E14+G14</f>
        <v>0</v>
      </c>
      <c r="K14" s="9">
        <v>1053200</v>
      </c>
      <c r="M14" s="9">
        <v>994251199301</v>
      </c>
      <c r="O14" s="9">
        <v>-1004044184001</v>
      </c>
      <c r="Q14" s="71">
        <f>M14+O14</f>
        <v>-9792984700</v>
      </c>
      <c r="R14" s="71"/>
      <c r="U14">
        <v>-6915904661</v>
      </c>
      <c r="V14">
        <v>8</v>
      </c>
      <c r="W14" s="81" t="s">
        <v>332</v>
      </c>
      <c r="X14" s="81" t="s">
        <v>333</v>
      </c>
      <c r="Y14" s="81">
        <v>4535499992</v>
      </c>
      <c r="Z14" s="81">
        <v>11694740025</v>
      </c>
      <c r="AA14" s="81">
        <v>0</v>
      </c>
      <c r="AB14" s="81">
        <v>7159240033</v>
      </c>
      <c r="AC14" s="81">
        <v>7159240033</v>
      </c>
      <c r="AD14">
        <f>VLOOKUP(AC14,$Q$8:$Q$48,1,0)</f>
        <v>7159240033</v>
      </c>
      <c r="AF14">
        <v>7</v>
      </c>
      <c r="AG14" t="s">
        <v>365</v>
      </c>
      <c r="AH14" s="20" t="e">
        <f>VLOOKUP(I14,AP:AP,1,0)-I14</f>
        <v>#N/A</v>
      </c>
      <c r="AI14">
        <v>838012337</v>
      </c>
      <c r="AK14" t="s">
        <v>390</v>
      </c>
      <c r="AL14">
        <v>2616775337</v>
      </c>
      <c r="AM14">
        <v>5235965581</v>
      </c>
      <c r="AN14">
        <v>0</v>
      </c>
      <c r="AO14">
        <v>2619190244</v>
      </c>
      <c r="AP14" s="81">
        <v>2619190244</v>
      </c>
      <c r="AQ14" s="83">
        <f t="shared" si="0"/>
        <v>0</v>
      </c>
    </row>
    <row r="15" spans="1:43" ht="21.75" customHeight="1">
      <c r="A15" s="8" t="s">
        <v>104</v>
      </c>
      <c r="C15" s="9">
        <v>527966</v>
      </c>
      <c r="E15" s="9">
        <v>508866975140</v>
      </c>
      <c r="G15" s="9">
        <v>-494609198171</v>
      </c>
      <c r="I15" s="87">
        <f>E15+G15</f>
        <v>14257776969</v>
      </c>
      <c r="K15" s="9">
        <v>527966</v>
      </c>
      <c r="M15" s="9">
        <v>508866975140</v>
      </c>
      <c r="O15" s="9">
        <v>-493611523292</v>
      </c>
      <c r="Q15" s="71">
        <f>M15+O15</f>
        <v>15255451848</v>
      </c>
      <c r="R15" s="71"/>
      <c r="V15">
        <v>26</v>
      </c>
      <c r="W15" s="81" t="s">
        <v>334</v>
      </c>
      <c r="X15" s="81" t="s">
        <v>335</v>
      </c>
      <c r="Y15" s="81">
        <v>12368810038</v>
      </c>
      <c r="Z15" s="81">
        <v>16483261867</v>
      </c>
      <c r="AA15" s="81">
        <v>0</v>
      </c>
      <c r="AB15" s="81">
        <v>4114451829</v>
      </c>
      <c r="AC15" s="81">
        <v>4114451829</v>
      </c>
      <c r="AD15">
        <f>VLOOKUP(AC15,$Q$8:$Q$48,1,0)</f>
        <v>4114451829</v>
      </c>
      <c r="AF15">
        <v>8</v>
      </c>
      <c r="AG15" t="s">
        <v>369</v>
      </c>
      <c r="AH15" s="20">
        <f>VLOOKUP(I15,AP:AP,1,0)-I15</f>
        <v>0</v>
      </c>
      <c r="AI15" s="20">
        <f>AI14-I14</f>
        <v>838012337</v>
      </c>
      <c r="AJ15" s="20"/>
      <c r="AK15" t="s">
        <v>391</v>
      </c>
      <c r="AL15">
        <v>22335423203</v>
      </c>
      <c r="AM15">
        <v>31682036346</v>
      </c>
      <c r="AN15">
        <v>0</v>
      </c>
      <c r="AO15">
        <v>9346613143</v>
      </c>
      <c r="AP15" s="81">
        <v>9346613143</v>
      </c>
      <c r="AQ15" s="83">
        <f t="shared" si="0"/>
        <v>0</v>
      </c>
    </row>
    <row r="16" spans="1:43" ht="21.75" customHeight="1">
      <c r="A16" s="74" t="s">
        <v>101</v>
      </c>
      <c r="B16" s="77"/>
      <c r="C16" s="75"/>
      <c r="D16" s="77"/>
      <c r="E16" s="75"/>
      <c r="F16" s="77"/>
      <c r="G16" s="75"/>
      <c r="H16" s="77"/>
      <c r="I16" s="86">
        <v>-343737686</v>
      </c>
      <c r="J16" s="77"/>
      <c r="K16" s="75"/>
      <c r="L16" s="77"/>
      <c r="M16" s="75"/>
      <c r="N16" s="77"/>
      <c r="O16" s="75"/>
      <c r="P16" s="77"/>
      <c r="Q16" s="76"/>
      <c r="R16" s="71"/>
      <c r="V16">
        <v>9</v>
      </c>
      <c r="W16" s="81" t="s">
        <v>336</v>
      </c>
      <c r="X16" s="81" t="s">
        <v>337</v>
      </c>
      <c r="Y16" s="81">
        <v>4214080062</v>
      </c>
      <c r="Z16" s="81">
        <v>7664622538</v>
      </c>
      <c r="AA16" s="81">
        <v>0</v>
      </c>
      <c r="AB16" s="81">
        <v>3450542476</v>
      </c>
      <c r="AC16" s="81">
        <v>3450542476</v>
      </c>
      <c r="AD16">
        <f>VLOOKUP(AC16,$Q$8:$Q$48,1,0)</f>
        <v>3450542476</v>
      </c>
      <c r="AF16">
        <v>9</v>
      </c>
      <c r="AG16" t="s">
        <v>380</v>
      </c>
      <c r="AH16" s="20">
        <f>VLOOKUP(I16,AP:AP,1,0)-I16</f>
        <v>0</v>
      </c>
      <c r="AK16" t="s">
        <v>392</v>
      </c>
      <c r="AL16">
        <v>31824787420</v>
      </c>
      <c r="AM16">
        <v>5056874953</v>
      </c>
      <c r="AN16">
        <v>26767912467</v>
      </c>
      <c r="AO16">
        <v>0</v>
      </c>
      <c r="AP16" s="81">
        <v>-26767912467</v>
      </c>
      <c r="AQ16" s="83">
        <f t="shared" si="0"/>
        <v>0</v>
      </c>
    </row>
    <row r="17" spans="1:45" ht="21.75" customHeight="1">
      <c r="A17" s="8" t="s">
        <v>98</v>
      </c>
      <c r="C17" s="9">
        <v>2107459</v>
      </c>
      <c r="E17" s="9">
        <v>1980736684753</v>
      </c>
      <c r="G17" s="9">
        <v>-1965586800958</v>
      </c>
      <c r="I17" s="87">
        <f>E17+G17</f>
        <v>15149883795</v>
      </c>
      <c r="K17" s="9">
        <v>2107459</v>
      </c>
      <c r="M17" s="9">
        <v>1980736684753</v>
      </c>
      <c r="O17" s="9">
        <v>-1904629062681</v>
      </c>
      <c r="Q17" s="71">
        <f>M17+O17</f>
        <v>76107622072</v>
      </c>
      <c r="R17" s="71"/>
      <c r="V17">
        <v>16</v>
      </c>
      <c r="W17" s="81" t="s">
        <v>338</v>
      </c>
      <c r="X17" s="81" t="s">
        <v>339</v>
      </c>
      <c r="Y17" s="81">
        <v>304191772721</v>
      </c>
      <c r="Z17" s="81">
        <v>305718230865</v>
      </c>
      <c r="AA17" s="81">
        <v>0</v>
      </c>
      <c r="AB17" s="81">
        <v>1526458144</v>
      </c>
      <c r="AC17" s="81">
        <v>1526458144</v>
      </c>
      <c r="AD17">
        <f>VLOOKUP(AC17,$Q$8:$Q$48,1,0)</f>
        <v>1526458144</v>
      </c>
      <c r="AF17">
        <v>10</v>
      </c>
      <c r="AG17" t="s">
        <v>381</v>
      </c>
      <c r="AH17" s="20">
        <f>VLOOKUP(I17,AP:AP,1,0)-I17</f>
        <v>0</v>
      </c>
      <c r="AK17" t="s">
        <v>393</v>
      </c>
      <c r="AL17">
        <v>125528842957</v>
      </c>
      <c r="AM17">
        <v>21027008932</v>
      </c>
      <c r="AN17">
        <v>104501834025</v>
      </c>
      <c r="AO17">
        <v>0</v>
      </c>
      <c r="AP17" s="81">
        <v>-104501834025</v>
      </c>
      <c r="AQ17" s="83">
        <f t="shared" si="0"/>
        <v>0</v>
      </c>
    </row>
    <row r="18" spans="1:45" s="77" customFormat="1" ht="21.75" customHeight="1">
      <c r="A18" s="8" t="s">
        <v>80</v>
      </c>
      <c r="B18"/>
      <c r="C18" s="9">
        <v>28400</v>
      </c>
      <c r="D18"/>
      <c r="E18" s="9">
        <v>27728141363</v>
      </c>
      <c r="F18"/>
      <c r="G18" s="9">
        <v>-27313008619</v>
      </c>
      <c r="H18"/>
      <c r="I18" s="87">
        <f>E18+G18</f>
        <v>415132744</v>
      </c>
      <c r="J18"/>
      <c r="K18" s="9">
        <v>28400</v>
      </c>
      <c r="L18"/>
      <c r="M18" s="9">
        <v>27728141363</v>
      </c>
      <c r="N18"/>
      <c r="O18" s="9">
        <v>-24277598887</v>
      </c>
      <c r="P18"/>
      <c r="Q18" s="71">
        <f>M18+O18</f>
        <v>3450542476</v>
      </c>
      <c r="R18" s="76"/>
      <c r="W18" s="82"/>
      <c r="X18" s="82"/>
      <c r="Y18" s="82"/>
      <c r="Z18" s="82"/>
      <c r="AA18" s="82"/>
      <c r="AB18" s="82"/>
      <c r="AC18" s="82"/>
      <c r="AH18" s="20">
        <f>VLOOKUP(I46,AP:AP,1,0)-I46</f>
        <v>0</v>
      </c>
      <c r="AK18" s="77" t="s">
        <v>410</v>
      </c>
      <c r="AL18" s="77">
        <v>2161204284</v>
      </c>
      <c r="AM18" s="77">
        <v>13579767784</v>
      </c>
      <c r="AN18" s="77">
        <v>0</v>
      </c>
      <c r="AO18" s="77">
        <v>11418563500</v>
      </c>
      <c r="AP18" s="82">
        <v>11418563500</v>
      </c>
      <c r="AQ18" s="83">
        <f t="shared" si="0"/>
        <v>0</v>
      </c>
    </row>
    <row r="19" spans="1:45" s="77" customFormat="1" ht="21.75" customHeight="1">
      <c r="A19" s="8" t="s">
        <v>77</v>
      </c>
      <c r="B19"/>
      <c r="C19" s="9">
        <v>51903</v>
      </c>
      <c r="D19"/>
      <c r="E19" s="9">
        <v>51320168383</v>
      </c>
      <c r="F19"/>
      <c r="G19" s="9">
        <v>-49973529655</v>
      </c>
      <c r="H19"/>
      <c r="I19" s="87">
        <f>E19+G19</f>
        <v>1346638728</v>
      </c>
      <c r="J19"/>
      <c r="K19" s="9">
        <v>51903</v>
      </c>
      <c r="L19"/>
      <c r="M19" s="9">
        <v>51320168383</v>
      </c>
      <c r="N19"/>
      <c r="O19" s="9">
        <v>-44160928350</v>
      </c>
      <c r="P19"/>
      <c r="Q19" s="71">
        <f>M19+O19</f>
        <v>7159240033</v>
      </c>
      <c r="R19" s="76"/>
      <c r="W19" s="82"/>
      <c r="X19" s="82"/>
      <c r="Y19" s="82"/>
      <c r="Z19" s="82"/>
      <c r="AA19" s="82"/>
      <c r="AB19" s="82"/>
      <c r="AC19" s="82"/>
      <c r="AH19" s="20">
        <f>VLOOKUP(I18,AP:AP,1,0)-I18</f>
        <v>0</v>
      </c>
      <c r="AK19" s="77" t="s">
        <v>411</v>
      </c>
      <c r="AL19" s="77">
        <v>1351908000</v>
      </c>
      <c r="AM19" s="77">
        <v>7062866562</v>
      </c>
      <c r="AN19" s="77">
        <v>0</v>
      </c>
      <c r="AO19" s="77">
        <v>5710958562</v>
      </c>
      <c r="AP19" s="82">
        <v>5710958562</v>
      </c>
      <c r="AQ19" s="83" t="e">
        <f t="shared" si="0"/>
        <v>#N/A</v>
      </c>
    </row>
    <row r="20" spans="1:45" s="77" customFormat="1" ht="21.75" customHeight="1">
      <c r="A20" s="8" t="s">
        <v>74</v>
      </c>
      <c r="B20"/>
      <c r="C20" s="9">
        <v>71763</v>
      </c>
      <c r="D20"/>
      <c r="E20" s="9">
        <v>67337368389</v>
      </c>
      <c r="F20"/>
      <c r="G20" s="9">
        <v>-65598866060</v>
      </c>
      <c r="H20"/>
      <c r="I20" s="87">
        <f>E20+G20</f>
        <v>1738502329</v>
      </c>
      <c r="J20"/>
      <c r="K20" s="9">
        <v>71763</v>
      </c>
      <c r="L20"/>
      <c r="M20" s="9">
        <v>67337368389</v>
      </c>
      <c r="N20"/>
      <c r="O20" s="9">
        <v>-58111036795</v>
      </c>
      <c r="P20"/>
      <c r="Q20" s="71">
        <f>M20+O20</f>
        <v>9226331594</v>
      </c>
      <c r="R20" s="76"/>
      <c r="W20" s="82"/>
      <c r="X20" s="82"/>
      <c r="Y20" s="82"/>
      <c r="Z20" s="82"/>
      <c r="AA20" s="82"/>
      <c r="AB20" s="82"/>
      <c r="AC20" s="82"/>
      <c r="AH20" s="20">
        <f>VLOOKUP(I19,AP:AP,1,0)-I19</f>
        <v>0</v>
      </c>
      <c r="AP20" s="82"/>
      <c r="AQ20" s="83">
        <f t="shared" si="0"/>
        <v>0</v>
      </c>
    </row>
    <row r="21" spans="1:45" s="77" customFormat="1" ht="21.75" customHeight="1">
      <c r="A21" s="8" t="s">
        <v>71</v>
      </c>
      <c r="B21"/>
      <c r="C21" s="9">
        <v>119500</v>
      </c>
      <c r="D21"/>
      <c r="E21" s="9">
        <v>95965003190</v>
      </c>
      <c r="F21"/>
      <c r="G21" s="9">
        <v>-93708057335</v>
      </c>
      <c r="H21"/>
      <c r="I21" s="87">
        <f>E21+G21</f>
        <v>2256945855</v>
      </c>
      <c r="J21"/>
      <c r="K21" s="9">
        <v>119500</v>
      </c>
      <c r="L21"/>
      <c r="M21" s="9">
        <v>95965003190</v>
      </c>
      <c r="N21"/>
      <c r="O21" s="9">
        <v>-82485456800</v>
      </c>
      <c r="P21"/>
      <c r="Q21" s="71">
        <f>M21+O21</f>
        <v>13479546390</v>
      </c>
      <c r="R21" s="76"/>
      <c r="W21" s="82"/>
      <c r="X21" s="82"/>
      <c r="Y21" s="82"/>
      <c r="Z21" s="82"/>
      <c r="AA21" s="82"/>
      <c r="AB21" s="82"/>
      <c r="AC21" s="82"/>
      <c r="AH21" s="20">
        <f>VLOOKUP(I20,AP:AP,1,0)-I20</f>
        <v>0</v>
      </c>
      <c r="AP21" s="82"/>
      <c r="AQ21" s="83">
        <f t="shared" si="0"/>
        <v>0</v>
      </c>
    </row>
    <row r="22" spans="1:45" s="77" customFormat="1" ht="21.75" customHeight="1">
      <c r="A22" s="8" t="s">
        <v>68</v>
      </c>
      <c r="B22"/>
      <c r="C22" s="9">
        <v>90000</v>
      </c>
      <c r="D22"/>
      <c r="E22" s="9">
        <v>65508124500</v>
      </c>
      <c r="F22"/>
      <c r="G22" s="9">
        <v>-63844326118</v>
      </c>
      <c r="H22"/>
      <c r="I22" s="87">
        <f>E22+G22</f>
        <v>1663798382</v>
      </c>
      <c r="J22"/>
      <c r="K22" s="9">
        <v>90000</v>
      </c>
      <c r="L22"/>
      <c r="M22" s="9">
        <v>65508124500</v>
      </c>
      <c r="N22"/>
      <c r="O22" s="9">
        <v>-57139641562</v>
      </c>
      <c r="P22"/>
      <c r="Q22" s="71">
        <f>M22+O22</f>
        <v>8368482938</v>
      </c>
      <c r="R22" s="76"/>
      <c r="W22" s="82"/>
      <c r="X22" s="82"/>
      <c r="Y22" s="82"/>
      <c r="Z22" s="82"/>
      <c r="AA22" s="82"/>
      <c r="AB22" s="82"/>
      <c r="AC22" s="82"/>
      <c r="AH22" s="20">
        <f>VLOOKUP(I21,AP:AP,1,0)-I21</f>
        <v>0</v>
      </c>
      <c r="AP22" s="82"/>
      <c r="AQ22" s="83">
        <f t="shared" si="0"/>
        <v>0</v>
      </c>
    </row>
    <row r="23" spans="1:45" s="77" customFormat="1" ht="21.75" customHeight="1">
      <c r="A23" s="74" t="s">
        <v>64</v>
      </c>
      <c r="B23"/>
      <c r="C23" s="75">
        <v>900000</v>
      </c>
      <c r="D23"/>
      <c r="E23" s="75">
        <v>811262332046</v>
      </c>
      <c r="F23"/>
      <c r="G23" s="75">
        <v>-809853187500</v>
      </c>
      <c r="H23"/>
      <c r="I23" s="86">
        <f>E23+G23</f>
        <v>1409144546</v>
      </c>
      <c r="J23"/>
      <c r="K23" s="75">
        <v>900000</v>
      </c>
      <c r="L23"/>
      <c r="M23" s="75">
        <v>811262332046</v>
      </c>
      <c r="N23"/>
      <c r="O23" s="75">
        <v>-868075332823</v>
      </c>
      <c r="P23"/>
      <c r="Q23" s="76">
        <f>M23+O23</f>
        <v>-56813000777</v>
      </c>
      <c r="R23" s="76"/>
      <c r="W23" s="82"/>
      <c r="X23" s="82"/>
      <c r="Y23" s="82"/>
      <c r="Z23" s="82"/>
      <c r="AA23" s="82"/>
      <c r="AB23" s="82"/>
      <c r="AC23" s="82"/>
      <c r="AH23" s="20">
        <f>VLOOKUP(I22,AP:AP,1,0)-I22</f>
        <v>0</v>
      </c>
      <c r="AP23" s="82"/>
      <c r="AQ23" s="83">
        <f t="shared" si="0"/>
        <v>0</v>
      </c>
    </row>
    <row r="24" spans="1:45" ht="21.75" customHeight="1">
      <c r="A24" s="8" t="s">
        <v>95</v>
      </c>
      <c r="C24" s="9">
        <v>300000</v>
      </c>
      <c r="E24" s="9">
        <v>299945625000</v>
      </c>
      <c r="G24" s="9">
        <v>-299945625000</v>
      </c>
      <c r="I24" s="87">
        <f>E24+G24</f>
        <v>0</v>
      </c>
      <c r="K24" s="9">
        <v>300000</v>
      </c>
      <c r="M24" s="9">
        <v>299945625000</v>
      </c>
      <c r="O24" s="9">
        <v>-329940187500</v>
      </c>
      <c r="Q24" s="71">
        <f>M24+O24</f>
        <v>-29994562500</v>
      </c>
      <c r="R24" s="76"/>
      <c r="V24">
        <v>22</v>
      </c>
      <c r="W24" s="81" t="s">
        <v>340</v>
      </c>
      <c r="X24" s="81" t="s">
        <v>341</v>
      </c>
      <c r="Y24" s="81">
        <v>141608664777</v>
      </c>
      <c r="Z24" s="81">
        <v>131815680077</v>
      </c>
      <c r="AA24" s="81">
        <v>9792984700</v>
      </c>
      <c r="AB24" s="81">
        <v>0</v>
      </c>
      <c r="AC24" s="81">
        <v>-9792984700</v>
      </c>
      <c r="AD24">
        <f>VLOOKUP(AC24,$Q$8:$Q$48,1,0)</f>
        <v>-9792984700</v>
      </c>
      <c r="AF24">
        <v>11</v>
      </c>
      <c r="AG24" t="s">
        <v>367</v>
      </c>
      <c r="AH24" s="20" t="e">
        <f>VLOOKUP(I24,AP:AP,1,0)-I24</f>
        <v>#N/A</v>
      </c>
      <c r="AK24" t="s">
        <v>394</v>
      </c>
      <c r="AL24">
        <v>743423711</v>
      </c>
      <c r="AM24">
        <v>1887019814</v>
      </c>
      <c r="AN24">
        <v>0</v>
      </c>
      <c r="AO24">
        <v>1143596103</v>
      </c>
      <c r="AP24" s="81">
        <v>1143596103</v>
      </c>
      <c r="AQ24" s="83">
        <f t="shared" si="0"/>
        <v>0</v>
      </c>
    </row>
    <row r="25" spans="1:45" ht="21.75" customHeight="1">
      <c r="A25" s="8" t="s">
        <v>92</v>
      </c>
      <c r="C25" s="9">
        <v>178727</v>
      </c>
      <c r="E25" s="9">
        <v>178694605731</v>
      </c>
      <c r="G25" s="9">
        <v>-178694605731</v>
      </c>
      <c r="I25" s="87">
        <f>E25+G25</f>
        <v>0</v>
      </c>
      <c r="K25" s="9">
        <v>178727</v>
      </c>
      <c r="M25" s="9">
        <v>178694605731</v>
      </c>
      <c r="O25" s="9">
        <v>-196564066304</v>
      </c>
      <c r="Q25" s="71">
        <f>M25+O25</f>
        <v>-17869460573</v>
      </c>
      <c r="R25" s="71"/>
      <c r="V25">
        <v>11</v>
      </c>
      <c r="W25" s="81" t="s">
        <v>342</v>
      </c>
      <c r="X25" s="81" t="s">
        <v>343</v>
      </c>
      <c r="Y25" s="81">
        <v>35738921146</v>
      </c>
      <c r="Z25" s="81">
        <v>17869460573</v>
      </c>
      <c r="AA25" s="81">
        <v>17869460573</v>
      </c>
      <c r="AB25" s="81">
        <v>0</v>
      </c>
      <c r="AC25" s="81">
        <v>-17869460573</v>
      </c>
      <c r="AD25">
        <f>VLOOKUP(AC25,$Q$8:$Q$48,1,0)</f>
        <v>-17869460573</v>
      </c>
      <c r="AF25">
        <v>12</v>
      </c>
      <c r="AG25" t="s">
        <v>357</v>
      </c>
      <c r="AH25" s="20" t="e">
        <f>VLOOKUP(I25,AP:AP,1,0)-I25</f>
        <v>#N/A</v>
      </c>
      <c r="AK25" t="s">
        <v>395</v>
      </c>
      <c r="AL25">
        <v>2518324176</v>
      </c>
      <c r="AM25">
        <v>4049278543</v>
      </c>
      <c r="AN25">
        <v>0</v>
      </c>
      <c r="AO25">
        <v>1530954367</v>
      </c>
      <c r="AP25" s="81">
        <v>1530954367</v>
      </c>
      <c r="AQ25" s="83">
        <f t="shared" si="0"/>
        <v>0</v>
      </c>
    </row>
    <row r="26" spans="1:45" ht="21.75" customHeight="1">
      <c r="A26" s="8" t="s">
        <v>89</v>
      </c>
      <c r="C26" s="9">
        <v>400000</v>
      </c>
      <c r="E26" s="9">
        <v>399927500000</v>
      </c>
      <c r="G26" s="9">
        <v>-429334169075</v>
      </c>
      <c r="I26" s="87">
        <f>E26+G26</f>
        <v>-29406669075</v>
      </c>
      <c r="K26" s="9">
        <v>400000</v>
      </c>
      <c r="M26" s="9">
        <v>399927500000</v>
      </c>
      <c r="O26" s="9">
        <v>-439920250000</v>
      </c>
      <c r="Q26" s="71">
        <f>M26+O26</f>
        <v>-39992750000</v>
      </c>
      <c r="R26" s="71"/>
      <c r="V26">
        <v>15</v>
      </c>
      <c r="W26" s="81" t="s">
        <v>344</v>
      </c>
      <c r="X26" s="81" t="s">
        <v>345</v>
      </c>
      <c r="Y26" s="81">
        <v>89983687500</v>
      </c>
      <c r="Z26" s="81">
        <v>59989125000</v>
      </c>
      <c r="AA26" s="81">
        <v>29994562500</v>
      </c>
      <c r="AB26" s="81">
        <v>0</v>
      </c>
      <c r="AC26" s="81">
        <v>-29994562500</v>
      </c>
      <c r="AD26">
        <f>VLOOKUP(AC26,$Q$8:$Q$48,1,0)</f>
        <v>-29994562500</v>
      </c>
      <c r="AF26">
        <v>13</v>
      </c>
      <c r="AG26" t="s">
        <v>353</v>
      </c>
      <c r="AH26" s="20">
        <f>VLOOKUP(I26,AP:AP,1,0)-I26</f>
        <v>0</v>
      </c>
      <c r="AK26" t="s">
        <v>396</v>
      </c>
      <c r="AL26">
        <v>2044538625</v>
      </c>
      <c r="AM26">
        <v>1842574728</v>
      </c>
      <c r="AN26">
        <v>201963897</v>
      </c>
      <c r="AO26">
        <v>0</v>
      </c>
      <c r="AP26" s="81">
        <v>-201963897</v>
      </c>
      <c r="AQ26" s="83">
        <f t="shared" si="0"/>
        <v>0</v>
      </c>
    </row>
    <row r="27" spans="1:45" ht="21.75" customHeight="1">
      <c r="A27" s="74" t="s">
        <v>86</v>
      </c>
      <c r="C27" s="75">
        <v>500000</v>
      </c>
      <c r="E27" s="75">
        <v>497520308096</v>
      </c>
      <c r="G27" s="75">
        <v>-349147303236</v>
      </c>
      <c r="I27" s="86">
        <f>E27+G27</f>
        <v>148373004860</v>
      </c>
      <c r="K27" s="75">
        <v>500000</v>
      </c>
      <c r="M27" s="75">
        <v>497520308096</v>
      </c>
      <c r="O27" s="75">
        <v>-495993849952</v>
      </c>
      <c r="Q27" s="76">
        <f>M27+O27</f>
        <v>1526458144</v>
      </c>
      <c r="R27" s="71"/>
      <c r="AH27" s="20">
        <f>VLOOKUP(I27,AP:AP,1,0)-I27</f>
        <v>0</v>
      </c>
      <c r="AK27" t="s">
        <v>405</v>
      </c>
      <c r="AL27">
        <v>34425487750</v>
      </c>
      <c r="AM27">
        <v>0</v>
      </c>
      <c r="AN27">
        <v>34425487750</v>
      </c>
      <c r="AO27">
        <v>0</v>
      </c>
      <c r="AP27" s="81">
        <v>-34425487750</v>
      </c>
      <c r="AQ27" s="83">
        <f t="shared" si="0"/>
        <v>0</v>
      </c>
    </row>
    <row r="28" spans="1:45" ht="21.75" customHeight="1">
      <c r="A28" s="8" t="s">
        <v>83</v>
      </c>
      <c r="C28" s="9">
        <v>117794</v>
      </c>
      <c r="E28" s="9">
        <v>117772649837</v>
      </c>
      <c r="G28" s="9">
        <v>-117772649837</v>
      </c>
      <c r="I28" s="87">
        <f>E28+G28</f>
        <v>0</v>
      </c>
      <c r="K28" s="9">
        <v>117794</v>
      </c>
      <c r="M28" s="9">
        <v>117772649837</v>
      </c>
      <c r="O28" s="9">
        <v>-117772649837</v>
      </c>
      <c r="Q28" s="71">
        <f>M28+O28</f>
        <v>0</v>
      </c>
      <c r="R28" s="76"/>
      <c r="AH28" s="20" t="e">
        <f>VLOOKUP(I28,AP:AP,1,0)-I28</f>
        <v>#N/A</v>
      </c>
      <c r="AK28" t="s">
        <v>335</v>
      </c>
      <c r="AL28">
        <v>0</v>
      </c>
      <c r="AM28">
        <v>1965893617</v>
      </c>
      <c r="AN28">
        <v>0</v>
      </c>
      <c r="AO28">
        <v>1965893617</v>
      </c>
      <c r="AP28" s="81">
        <v>1965893617</v>
      </c>
      <c r="AQ28" s="83">
        <f t="shared" si="0"/>
        <v>0</v>
      </c>
    </row>
    <row r="29" spans="1:45" ht="21.75" customHeight="1">
      <c r="A29" s="8" t="s">
        <v>49</v>
      </c>
      <c r="C29" s="9">
        <v>144916</v>
      </c>
      <c r="E29" s="9">
        <v>157150658216</v>
      </c>
      <c r="G29" s="9">
        <v>-147804045073</v>
      </c>
      <c r="I29" s="87">
        <f>E29+G29</f>
        <v>9346613143</v>
      </c>
      <c r="K29" s="9">
        <v>144916</v>
      </c>
      <c r="M29" s="9">
        <v>157150658216</v>
      </c>
      <c r="O29" s="9">
        <v>-162946726135</v>
      </c>
      <c r="Q29" s="71">
        <f>M29+O29</f>
        <v>-5796067919</v>
      </c>
      <c r="R29" s="71"/>
      <c r="V29">
        <v>14</v>
      </c>
      <c r="W29" s="81" t="s">
        <v>346</v>
      </c>
      <c r="X29" s="81" t="s">
        <v>347</v>
      </c>
      <c r="Y29" s="81">
        <v>100257824975</v>
      </c>
      <c r="Z29" s="81">
        <v>60265074975</v>
      </c>
      <c r="AA29" s="81">
        <v>39992750000</v>
      </c>
      <c r="AB29" s="81">
        <v>0</v>
      </c>
      <c r="AC29" s="81">
        <v>-39992750000</v>
      </c>
      <c r="AD29">
        <f>VLOOKUP(AC29,$Q$8:$Q$48,1,0)</f>
        <v>-39992750000</v>
      </c>
      <c r="AF29">
        <v>14</v>
      </c>
      <c r="AG29" t="s">
        <v>382</v>
      </c>
      <c r="AH29" s="20">
        <f>VLOOKUP(I29,AP:AP,1,0)-I29</f>
        <v>0</v>
      </c>
      <c r="AK29" t="s">
        <v>397</v>
      </c>
      <c r="AL29">
        <v>99893259534</v>
      </c>
      <c r="AM29">
        <v>16228339480</v>
      </c>
      <c r="AN29">
        <v>83664920054</v>
      </c>
      <c r="AO29">
        <v>0</v>
      </c>
      <c r="AP29" s="81">
        <v>-83664920054</v>
      </c>
      <c r="AQ29" s="83">
        <f t="shared" si="0"/>
        <v>0</v>
      </c>
      <c r="AR29">
        <v>9346613143</v>
      </c>
      <c r="AS29" s="20">
        <f>AR29-I29</f>
        <v>0</v>
      </c>
    </row>
    <row r="30" spans="1:45" ht="21.75" customHeight="1">
      <c r="A30" s="8" t="s">
        <v>37</v>
      </c>
      <c r="C30" s="9">
        <v>200000</v>
      </c>
      <c r="E30" s="9">
        <v>34315202250</v>
      </c>
      <c r="G30" s="9">
        <v>-30144161250</v>
      </c>
      <c r="I30" s="87">
        <f>E30+G30</f>
        <v>4171041000</v>
      </c>
      <c r="K30" s="9">
        <v>200000</v>
      </c>
      <c r="M30" s="9">
        <v>34315202250</v>
      </c>
      <c r="O30" s="9">
        <v>-40563312383</v>
      </c>
      <c r="Q30" s="71">
        <f>M30+O30</f>
        <v>-6248110133</v>
      </c>
      <c r="R30" s="71"/>
      <c r="V30">
        <v>18</v>
      </c>
      <c r="W30" s="81" t="s">
        <v>349</v>
      </c>
      <c r="X30" s="81" t="s">
        <v>350</v>
      </c>
      <c r="Y30" s="81">
        <v>840345059844</v>
      </c>
      <c r="Z30" s="81">
        <v>783532059067</v>
      </c>
      <c r="AA30" s="81">
        <v>56813000777</v>
      </c>
      <c r="AB30" s="81">
        <v>0</v>
      </c>
      <c r="AC30" s="81">
        <v>-56813000777</v>
      </c>
      <c r="AD30">
        <f>VLOOKUP(AC30,$Q$8:$Q$48,1,0)</f>
        <v>-56813000777</v>
      </c>
      <c r="AF30">
        <v>16</v>
      </c>
      <c r="AG30" t="s">
        <v>383</v>
      </c>
      <c r="AH30" s="20">
        <f>VLOOKUP(I30,AP:AP,1,0)-I30</f>
        <v>0</v>
      </c>
      <c r="AK30" t="s">
        <v>399</v>
      </c>
      <c r="AL30">
        <v>2116945400</v>
      </c>
      <c r="AM30">
        <v>2115338400</v>
      </c>
      <c r="AN30">
        <v>1607000</v>
      </c>
      <c r="AO30">
        <v>0</v>
      </c>
      <c r="AP30" s="81">
        <v>-1607000</v>
      </c>
      <c r="AQ30" s="83">
        <f t="shared" si="0"/>
        <v>0</v>
      </c>
      <c r="AR30">
        <v>4171041000</v>
      </c>
      <c r="AS30" s="20">
        <f t="shared" ref="AS30:AS48" si="1">AR30-I30</f>
        <v>0</v>
      </c>
    </row>
    <row r="31" spans="1:45" ht="21.75" customHeight="1">
      <c r="A31" s="8" t="s">
        <v>239</v>
      </c>
      <c r="C31" s="9">
        <v>89441</v>
      </c>
      <c r="E31" s="9">
        <v>112015640077</v>
      </c>
      <c r="G31" s="9">
        <v>-109396449833</v>
      </c>
      <c r="I31" s="87">
        <f>E31+G31</f>
        <v>2619190244</v>
      </c>
      <c r="K31" s="9">
        <v>89441</v>
      </c>
      <c r="M31" s="9">
        <v>112015640077</v>
      </c>
      <c r="O31" s="9">
        <v>-117197314971</v>
      </c>
      <c r="Q31" s="71">
        <f>M31+O31</f>
        <v>-5181674894</v>
      </c>
      <c r="R31" s="71"/>
      <c r="V31">
        <v>27</v>
      </c>
      <c r="W31" s="81" t="s">
        <v>351</v>
      </c>
      <c r="X31" s="81" t="s">
        <v>352</v>
      </c>
      <c r="Y31" s="81">
        <v>69392570358</v>
      </c>
      <c r="Z31" s="81">
        <v>6253525344</v>
      </c>
      <c r="AA31" s="81">
        <v>63139045014</v>
      </c>
      <c r="AB31" s="81">
        <v>0</v>
      </c>
      <c r="AC31" s="81">
        <v>-63139045014</v>
      </c>
      <c r="AD31">
        <f>VLOOKUP(AC31,$Q$8:$Q$48,1,0)</f>
        <v>-63139045014</v>
      </c>
      <c r="AF31">
        <v>17</v>
      </c>
      <c r="AG31" t="s">
        <v>355</v>
      </c>
      <c r="AH31" s="20">
        <f>VLOOKUP(I31,AP:AP,1,0)-I31</f>
        <v>0</v>
      </c>
      <c r="AK31" t="s">
        <v>400</v>
      </c>
      <c r="AL31">
        <v>48000000</v>
      </c>
      <c r="AM31">
        <v>139832000</v>
      </c>
      <c r="AN31">
        <v>0</v>
      </c>
      <c r="AO31">
        <v>91832000</v>
      </c>
      <c r="AP31" s="81">
        <v>91832000</v>
      </c>
      <c r="AQ31" s="83">
        <f t="shared" si="0"/>
        <v>0</v>
      </c>
      <c r="AR31">
        <v>2619190244</v>
      </c>
      <c r="AS31" s="20">
        <f t="shared" si="1"/>
        <v>0</v>
      </c>
    </row>
    <row r="32" spans="1:45" ht="21.75" customHeight="1">
      <c r="A32" s="8" t="s">
        <v>47</v>
      </c>
      <c r="C32" s="9">
        <v>156312</v>
      </c>
      <c r="E32" s="9">
        <v>136467546352</v>
      </c>
      <c r="G32" s="9">
        <v>-134423141704</v>
      </c>
      <c r="I32" s="87">
        <f>E32+G32</f>
        <v>2044404648</v>
      </c>
      <c r="K32" s="9">
        <v>156312</v>
      </c>
      <c r="M32" s="9">
        <v>136467546352</v>
      </c>
      <c r="O32" s="9">
        <v>-145262909968</v>
      </c>
      <c r="Q32" s="71">
        <f>M32+O32</f>
        <v>-8795363616</v>
      </c>
      <c r="R32" s="71"/>
      <c r="V32">
        <v>16</v>
      </c>
      <c r="W32" s="81" t="s">
        <v>353</v>
      </c>
      <c r="X32" s="81" t="s">
        <v>354</v>
      </c>
      <c r="Y32" s="81">
        <v>16497262221</v>
      </c>
      <c r="Z32" s="81">
        <v>16801137736</v>
      </c>
      <c r="AA32" s="81">
        <v>0</v>
      </c>
      <c r="AB32" s="81">
        <v>303875515</v>
      </c>
      <c r="AC32" s="81">
        <v>303875515</v>
      </c>
      <c r="AD32">
        <f>VLOOKUP(AC32,$Q$8:$Q$48,1,0)</f>
        <v>303875515</v>
      </c>
      <c r="AF32">
        <v>18</v>
      </c>
      <c r="AG32" t="s">
        <v>363</v>
      </c>
      <c r="AH32" s="20">
        <f>VLOOKUP(I32,AP:AP,1,0)-I32</f>
        <v>0</v>
      </c>
      <c r="AK32" t="s">
        <v>401</v>
      </c>
      <c r="AL32">
        <v>704250000</v>
      </c>
      <c r="AM32">
        <v>0</v>
      </c>
      <c r="AN32">
        <v>704250000</v>
      </c>
      <c r="AO32">
        <v>0</v>
      </c>
      <c r="AP32" s="81">
        <v>-704250000</v>
      </c>
      <c r="AQ32" s="83">
        <f t="shared" si="0"/>
        <v>0</v>
      </c>
      <c r="AR32">
        <v>2044404648</v>
      </c>
      <c r="AS32" s="20">
        <f t="shared" si="1"/>
        <v>0</v>
      </c>
    </row>
    <row r="33" spans="1:45" ht="21.75" customHeight="1">
      <c r="A33" s="8" t="s">
        <v>45</v>
      </c>
      <c r="C33" s="9">
        <v>476012</v>
      </c>
      <c r="E33" s="9">
        <v>6040075330</v>
      </c>
      <c r="G33" s="9">
        <v>-4509120963</v>
      </c>
      <c r="I33" s="87">
        <f>E33+G33</f>
        <v>1530954367</v>
      </c>
      <c r="K33" s="9">
        <v>476012</v>
      </c>
      <c r="M33" s="9">
        <v>6040075330</v>
      </c>
      <c r="O33" s="9">
        <v>-6007539688</v>
      </c>
      <c r="Q33" s="71">
        <f>M33+O33</f>
        <v>32535642</v>
      </c>
      <c r="R33" s="71"/>
      <c r="V33">
        <v>23</v>
      </c>
      <c r="W33" s="81" t="s">
        <v>355</v>
      </c>
      <c r="X33" s="81" t="s">
        <v>356</v>
      </c>
      <c r="Y33" s="81">
        <v>48000000</v>
      </c>
      <c r="Z33" s="81">
        <v>139832000</v>
      </c>
      <c r="AA33" s="81">
        <v>0</v>
      </c>
      <c r="AB33" s="81">
        <v>91832000</v>
      </c>
      <c r="AC33" s="81">
        <v>91832000</v>
      </c>
      <c r="AD33">
        <f>VLOOKUP(AC33,$Q$8:$Q$48,1,0)</f>
        <v>91832000</v>
      </c>
      <c r="AF33">
        <v>19</v>
      </c>
      <c r="AG33" t="s">
        <v>359</v>
      </c>
      <c r="AH33" s="20">
        <f>VLOOKUP(I33,AP:AP,1,0)-I33</f>
        <v>0</v>
      </c>
      <c r="AK33" t="s">
        <v>402</v>
      </c>
      <c r="AL33">
        <v>48000000</v>
      </c>
      <c r="AM33">
        <v>0</v>
      </c>
      <c r="AN33">
        <v>48000000</v>
      </c>
      <c r="AO33">
        <v>0</v>
      </c>
      <c r="AP33" s="81">
        <v>-48000000</v>
      </c>
      <c r="AQ33" s="83">
        <f t="shared" si="0"/>
        <v>0</v>
      </c>
      <c r="AR33">
        <v>1530954367</v>
      </c>
      <c r="AS33" s="20">
        <f t="shared" si="1"/>
        <v>0</v>
      </c>
    </row>
    <row r="34" spans="1:45" ht="21.75" customHeight="1">
      <c r="A34" s="8" t="s">
        <v>46</v>
      </c>
      <c r="C34" s="9">
        <v>1724881</v>
      </c>
      <c r="E34" s="9">
        <v>24841736162</v>
      </c>
      <c r="G34" s="9">
        <v>-23698140059</v>
      </c>
      <c r="I34" s="87">
        <f>E34+G34</f>
        <v>1143596103</v>
      </c>
      <c r="K34" s="9">
        <v>1724881</v>
      </c>
      <c r="M34" s="9">
        <v>24841736162</v>
      </c>
      <c r="O34" s="9">
        <v>-30609738226</v>
      </c>
      <c r="Q34" s="71">
        <f>M34+O34</f>
        <v>-5768002064</v>
      </c>
      <c r="R34" s="71"/>
      <c r="V34">
        <v>15</v>
      </c>
      <c r="W34" s="81" t="s">
        <v>357</v>
      </c>
      <c r="X34" s="81" t="s">
        <v>358</v>
      </c>
      <c r="Y34" s="81">
        <v>20920245914</v>
      </c>
      <c r="Z34" s="81">
        <v>20952781556</v>
      </c>
      <c r="AA34" s="81">
        <v>0</v>
      </c>
      <c r="AB34" s="81">
        <v>32535642</v>
      </c>
      <c r="AC34" s="81">
        <v>32535642</v>
      </c>
      <c r="AD34">
        <f>VLOOKUP(AC34,$Q$8:$Q$48,1,0)</f>
        <v>32535642</v>
      </c>
      <c r="AF34">
        <v>20</v>
      </c>
      <c r="AG34" t="s">
        <v>361</v>
      </c>
      <c r="AH34" s="20">
        <f>VLOOKUP(I34,AP:AP,1,0)-I34</f>
        <v>0</v>
      </c>
      <c r="AK34" t="s">
        <v>403</v>
      </c>
      <c r="AL34">
        <v>117375000</v>
      </c>
      <c r="AM34">
        <v>0</v>
      </c>
      <c r="AN34">
        <v>117375000</v>
      </c>
      <c r="AO34">
        <v>0</v>
      </c>
      <c r="AP34" s="81">
        <v>-117375000</v>
      </c>
      <c r="AQ34" s="83">
        <f t="shared" si="0"/>
        <v>0</v>
      </c>
      <c r="AR34">
        <v>1143596103</v>
      </c>
      <c r="AS34" s="20">
        <f t="shared" si="1"/>
        <v>0</v>
      </c>
    </row>
    <row r="35" spans="1:45" ht="21.75" customHeight="1">
      <c r="A35" s="8" t="s">
        <v>238</v>
      </c>
      <c r="C35" s="9">
        <v>2461</v>
      </c>
      <c r="E35" s="9">
        <v>76004620813</v>
      </c>
      <c r="G35" s="9">
        <v>-75166608476</v>
      </c>
      <c r="I35" s="87">
        <f>E35+G35</f>
        <v>838012337</v>
      </c>
      <c r="K35" s="9">
        <v>2461</v>
      </c>
      <c r="M35" s="9">
        <v>76004620813</v>
      </c>
      <c r="O35" s="9">
        <v>-82920525474</v>
      </c>
      <c r="Q35" s="71">
        <f>M35+O35</f>
        <v>-6915904661</v>
      </c>
      <c r="R35" s="71"/>
      <c r="T35">
        <v>-5768002064</v>
      </c>
      <c r="V35">
        <v>25</v>
      </c>
      <c r="W35" s="81" t="s">
        <v>359</v>
      </c>
      <c r="X35" s="81" t="s">
        <v>360</v>
      </c>
      <c r="Y35" s="81">
        <v>48000000</v>
      </c>
      <c r="Z35" s="81">
        <v>0</v>
      </c>
      <c r="AA35" s="81">
        <v>48000000</v>
      </c>
      <c r="AB35" s="81">
        <v>0</v>
      </c>
      <c r="AC35" s="81">
        <v>-48000000</v>
      </c>
      <c r="AD35">
        <f>VLOOKUP(AC35,$Q$8:$Q$48,1,0)</f>
        <v>-48000000</v>
      </c>
      <c r="AH35" s="20">
        <f>VLOOKUP(I35,AP:AP,1,0)-I35</f>
        <v>0</v>
      </c>
      <c r="AI35">
        <v>1143596103</v>
      </c>
      <c r="AJ35" s="20">
        <f>AI35-I35</f>
        <v>305583766</v>
      </c>
      <c r="AK35" s="84" t="s">
        <v>404</v>
      </c>
      <c r="AL35">
        <v>447218927</v>
      </c>
      <c r="AM35">
        <v>103481241</v>
      </c>
      <c r="AN35">
        <v>343737686</v>
      </c>
      <c r="AO35">
        <v>0</v>
      </c>
      <c r="AP35" s="81">
        <v>-343737686</v>
      </c>
      <c r="AQ35" s="83">
        <f t="shared" si="0"/>
        <v>0</v>
      </c>
      <c r="AR35">
        <v>838012337</v>
      </c>
      <c r="AS35" s="20">
        <f t="shared" si="1"/>
        <v>0</v>
      </c>
    </row>
    <row r="36" spans="1:45" ht="21.75" customHeight="1">
      <c r="A36" s="8" t="s">
        <v>54</v>
      </c>
      <c r="C36" s="9">
        <v>2000000</v>
      </c>
      <c r="E36" s="9">
        <v>20115832000</v>
      </c>
      <c r="G36" s="9">
        <v>-20024000000</v>
      </c>
      <c r="I36" s="87">
        <f>E36+G36</f>
        <v>91832000</v>
      </c>
      <c r="K36" s="9">
        <v>2000000</v>
      </c>
      <c r="M36" s="9">
        <v>20115832000</v>
      </c>
      <c r="O36" s="9">
        <v>-20024000000</v>
      </c>
      <c r="Q36" s="71">
        <f>M36+O36</f>
        <v>91832000</v>
      </c>
      <c r="R36" s="71"/>
      <c r="T36">
        <v>-8795363616</v>
      </c>
      <c r="U36" s="20">
        <f>T35-Q35</f>
        <v>1147902597</v>
      </c>
      <c r="V36">
        <v>26</v>
      </c>
      <c r="W36" s="81" t="s">
        <v>361</v>
      </c>
      <c r="X36" s="81" t="s">
        <v>362</v>
      </c>
      <c r="Y36" s="81">
        <v>117375000</v>
      </c>
      <c r="Z36" s="81">
        <v>0</v>
      </c>
      <c r="AA36" s="81">
        <v>117375000</v>
      </c>
      <c r="AB36" s="81">
        <v>0</v>
      </c>
      <c r="AC36" s="81">
        <v>-117375000</v>
      </c>
      <c r="AD36">
        <f>VLOOKUP(AC36,$Q$8:$Q$48,1,0)</f>
        <v>-117375000</v>
      </c>
      <c r="AH36" s="20">
        <f>VLOOKUP(I36,AP:AP,1,0)-I36</f>
        <v>0</v>
      </c>
      <c r="AJ36" s="20">
        <f t="shared" ref="AJ36:AJ38" si="2">AI36-I36</f>
        <v>-91832000</v>
      </c>
      <c r="AK36" t="s">
        <v>329</v>
      </c>
      <c r="AL36">
        <v>1054724897</v>
      </c>
      <c r="AM36">
        <v>2793227226</v>
      </c>
      <c r="AN36">
        <v>0</v>
      </c>
      <c r="AO36">
        <v>1738502329</v>
      </c>
      <c r="AP36" s="81">
        <v>1738502329</v>
      </c>
      <c r="AQ36" s="83">
        <f t="shared" si="0"/>
        <v>0</v>
      </c>
      <c r="AR36">
        <v>91832000</v>
      </c>
      <c r="AS36" s="20">
        <f t="shared" si="1"/>
        <v>0</v>
      </c>
    </row>
    <row r="37" spans="1:45" ht="21.75" customHeight="1">
      <c r="A37" s="74" t="s">
        <v>399</v>
      </c>
      <c r="B37" s="77"/>
      <c r="C37" s="75"/>
      <c r="D37" s="77"/>
      <c r="E37" s="75"/>
      <c r="F37" s="77"/>
      <c r="G37" s="75">
        <v>0</v>
      </c>
      <c r="H37" s="77"/>
      <c r="I37" s="86">
        <v>-1607000</v>
      </c>
      <c r="J37" s="77"/>
      <c r="K37" s="75"/>
      <c r="L37" s="77"/>
      <c r="M37" s="75"/>
      <c r="N37" s="77"/>
      <c r="O37" s="75"/>
      <c r="P37" s="77"/>
      <c r="Q37" s="76"/>
      <c r="R37" s="71"/>
      <c r="T37">
        <v>-5796067919</v>
      </c>
      <c r="U37" s="20">
        <f>T36-Q36</f>
        <v>-8887195616</v>
      </c>
      <c r="V37">
        <v>24</v>
      </c>
      <c r="W37" s="81" t="s">
        <v>363</v>
      </c>
      <c r="X37" s="81" t="s">
        <v>364</v>
      </c>
      <c r="Y37" s="81">
        <v>704250000</v>
      </c>
      <c r="Z37" s="81">
        <v>0</v>
      </c>
      <c r="AA37" s="81">
        <v>704250000</v>
      </c>
      <c r="AB37" s="81">
        <v>0</v>
      </c>
      <c r="AC37" s="81">
        <v>-704250000</v>
      </c>
      <c r="AD37">
        <f>VLOOKUP(AC37,$Q$8:$Q$48,1,0)</f>
        <v>-704250000</v>
      </c>
      <c r="AH37" s="20">
        <f>VLOOKUP(I37,AP:AP,1,0)-I37</f>
        <v>0</v>
      </c>
      <c r="AI37">
        <v>9346613143</v>
      </c>
      <c r="AJ37" s="20">
        <f t="shared" si="2"/>
        <v>9348220143</v>
      </c>
      <c r="AK37" s="20" t="s">
        <v>333</v>
      </c>
      <c r="AL37">
        <v>756089644</v>
      </c>
      <c r="AM37">
        <v>2102728372</v>
      </c>
      <c r="AN37">
        <v>0</v>
      </c>
      <c r="AO37">
        <v>1346638728</v>
      </c>
      <c r="AP37" s="81">
        <v>1346638728</v>
      </c>
      <c r="AQ37" s="83">
        <f t="shared" si="0"/>
        <v>0</v>
      </c>
      <c r="AR37">
        <v>-1607000</v>
      </c>
      <c r="AS37" s="20">
        <f t="shared" si="1"/>
        <v>0</v>
      </c>
    </row>
    <row r="38" spans="1:45" ht="21.75" customHeight="1">
      <c r="A38" s="8" t="s">
        <v>53</v>
      </c>
      <c r="C38" s="9">
        <v>2000000</v>
      </c>
      <c r="E38" s="9">
        <v>19976000000</v>
      </c>
      <c r="G38" s="9">
        <v>-20024000000</v>
      </c>
      <c r="I38" s="87">
        <f>E38+G38</f>
        <v>-48000000</v>
      </c>
      <c r="K38" s="9">
        <v>2000000</v>
      </c>
      <c r="M38" s="9">
        <v>19976000000</v>
      </c>
      <c r="O38" s="9">
        <v>-20024000000</v>
      </c>
      <c r="Q38" s="71">
        <f>M38+O38</f>
        <v>-48000000</v>
      </c>
      <c r="R38" s="71"/>
      <c r="T38" s="81">
        <v>-5181674894</v>
      </c>
      <c r="U38" s="20">
        <f>T37-Q37</f>
        <v>-5796067919</v>
      </c>
      <c r="V38">
        <v>10</v>
      </c>
      <c r="W38" s="81" t="s">
        <v>365</v>
      </c>
      <c r="X38" s="81" t="s">
        <v>366</v>
      </c>
      <c r="Y38" s="81">
        <v>48580684119</v>
      </c>
      <c r="Z38" s="81">
        <v>43399009225</v>
      </c>
      <c r="AA38" s="81">
        <v>5181674894</v>
      </c>
      <c r="AB38" s="81">
        <v>0</v>
      </c>
      <c r="AC38" s="81">
        <v>-5181674894</v>
      </c>
      <c r="AD38">
        <f>VLOOKUP(AC38,$Q$8:$Q$48,1,0)</f>
        <v>-5181674894</v>
      </c>
      <c r="AH38" s="20">
        <f>VLOOKUP(I38,AP:AP,1,0)-I38</f>
        <v>0</v>
      </c>
      <c r="AI38">
        <v>2619190244</v>
      </c>
      <c r="AJ38" s="20">
        <f t="shared" si="2"/>
        <v>2667190244</v>
      </c>
      <c r="AK38" t="s">
        <v>337</v>
      </c>
      <c r="AL38">
        <v>312343378</v>
      </c>
      <c r="AM38">
        <v>727476122</v>
      </c>
      <c r="AN38">
        <v>0</v>
      </c>
      <c r="AO38">
        <v>415132744</v>
      </c>
      <c r="AP38" s="81">
        <v>415132744</v>
      </c>
      <c r="AQ38" s="83">
        <f t="shared" si="0"/>
        <v>0</v>
      </c>
      <c r="AR38">
        <v>-48000000</v>
      </c>
      <c r="AS38" s="20">
        <f t="shared" si="1"/>
        <v>0</v>
      </c>
    </row>
    <row r="39" spans="1:45" ht="21.75" customHeight="1">
      <c r="A39" s="8" t="s">
        <v>51</v>
      </c>
      <c r="C39" s="9">
        <v>5000000</v>
      </c>
      <c r="E39" s="9">
        <v>49940625000</v>
      </c>
      <c r="G39" s="9">
        <v>-50058000000</v>
      </c>
      <c r="I39" s="87">
        <f>E39+G39</f>
        <v>-117375000</v>
      </c>
      <c r="K39" s="9">
        <v>5000000</v>
      </c>
      <c r="M39" s="9">
        <v>49940625000</v>
      </c>
      <c r="O39" s="9">
        <v>-50058000000</v>
      </c>
      <c r="Q39" s="71">
        <f>M39+O39</f>
        <v>-117375000</v>
      </c>
      <c r="R39" s="71"/>
      <c r="U39" s="20">
        <f>T38-Q38</f>
        <v>-5133674894</v>
      </c>
      <c r="V39">
        <v>14</v>
      </c>
      <c r="W39" s="81" t="s">
        <v>367</v>
      </c>
      <c r="X39" s="81" t="s">
        <v>368</v>
      </c>
      <c r="Y39" s="81">
        <v>15537728048</v>
      </c>
      <c r="Z39" s="81">
        <v>9769725984</v>
      </c>
      <c r="AA39" s="81">
        <v>5768002064</v>
      </c>
      <c r="AB39" s="81">
        <v>0</v>
      </c>
      <c r="AC39" s="81">
        <v>-5768002064</v>
      </c>
      <c r="AD39">
        <f>VLOOKUP(AC39,$Q$8:$Q$48,1,0)</f>
        <v>-5768002064</v>
      </c>
      <c r="AH39" s="20">
        <f>VLOOKUP(I39,AP:AP,1,0)-I39</f>
        <v>0</v>
      </c>
      <c r="AK39" t="s">
        <v>327</v>
      </c>
      <c r="AL39">
        <v>989280661</v>
      </c>
      <c r="AM39">
        <v>3246226516</v>
      </c>
      <c r="AN39">
        <v>0</v>
      </c>
      <c r="AO39">
        <v>2256945855</v>
      </c>
      <c r="AP39" s="81">
        <v>2256945855</v>
      </c>
      <c r="AQ39" s="83">
        <f t="shared" si="0"/>
        <v>0</v>
      </c>
      <c r="AR39">
        <v>-117375000</v>
      </c>
      <c r="AS39" s="20">
        <f t="shared" si="1"/>
        <v>0</v>
      </c>
    </row>
    <row r="40" spans="1:45" ht="21.75" customHeight="1">
      <c r="A40" s="8" t="s">
        <v>42</v>
      </c>
      <c r="C40" s="9">
        <v>1384959</v>
      </c>
      <c r="E40" s="9">
        <v>12548044570</v>
      </c>
      <c r="G40" s="9">
        <v>-12750008467</v>
      </c>
      <c r="I40" s="9">
        <f>E40+G40</f>
        <v>-201963897</v>
      </c>
      <c r="K40" s="9">
        <v>1384959</v>
      </c>
      <c r="M40" s="9">
        <v>12548044570</v>
      </c>
      <c r="O40" s="9">
        <v>-12244169055</v>
      </c>
      <c r="Q40" s="71">
        <f>M40+O40</f>
        <v>303875515</v>
      </c>
      <c r="R40" s="71"/>
      <c r="V40">
        <v>11</v>
      </c>
      <c r="W40" s="81" t="s">
        <v>369</v>
      </c>
      <c r="X40" s="81" t="s">
        <v>370</v>
      </c>
      <c r="Y40" s="81">
        <v>176589947513</v>
      </c>
      <c r="Z40" s="81">
        <v>170793879594</v>
      </c>
      <c r="AA40" s="81">
        <v>5796067919</v>
      </c>
      <c r="AB40" s="81">
        <v>0</v>
      </c>
      <c r="AC40" s="81">
        <v>-5796067919</v>
      </c>
      <c r="AD40">
        <f>VLOOKUP(AC40,$Q$8:$Q$48,1,0)</f>
        <v>-5796067919</v>
      </c>
      <c r="AH40" s="20">
        <f>VLOOKUP(I40,AP:AP,1,0)-I40</f>
        <v>0</v>
      </c>
      <c r="AK40" t="s">
        <v>347</v>
      </c>
      <c r="AL40">
        <v>29406669075</v>
      </c>
      <c r="AM40">
        <v>0</v>
      </c>
      <c r="AN40">
        <v>29406669075</v>
      </c>
      <c r="AO40">
        <v>0</v>
      </c>
      <c r="AP40" s="81">
        <v>-29406669075</v>
      </c>
      <c r="AQ40" s="83">
        <f t="shared" si="0"/>
        <v>0</v>
      </c>
      <c r="AR40">
        <v>-201963897</v>
      </c>
      <c r="AS40" s="20">
        <f t="shared" si="1"/>
        <v>0</v>
      </c>
    </row>
    <row r="41" spans="1:45" ht="21.75" customHeight="1">
      <c r="A41" s="8" t="s">
        <v>52</v>
      </c>
      <c r="C41" s="9">
        <v>30000000</v>
      </c>
      <c r="E41" s="9">
        <v>299643750000</v>
      </c>
      <c r="G41" s="9">
        <v>-300348000000</v>
      </c>
      <c r="I41" s="9">
        <f>E41+G41</f>
        <v>-704250000</v>
      </c>
      <c r="K41" s="9">
        <v>30000000</v>
      </c>
      <c r="M41" s="9">
        <v>299643750000</v>
      </c>
      <c r="O41" s="9">
        <v>-300348000000</v>
      </c>
      <c r="Q41" s="71">
        <f>M41+O41</f>
        <v>-704250000</v>
      </c>
      <c r="R41" s="71"/>
      <c r="V41">
        <v>3</v>
      </c>
      <c r="W41" s="81" t="s">
        <v>371</v>
      </c>
      <c r="X41" s="81" t="s">
        <v>372</v>
      </c>
      <c r="Y41" s="81">
        <v>50278852120</v>
      </c>
      <c r="Z41" s="81">
        <v>44030741987</v>
      </c>
      <c r="AA41" s="81">
        <v>6248110133</v>
      </c>
      <c r="AB41" s="81">
        <v>0</v>
      </c>
      <c r="AC41" s="81">
        <v>-6248110133</v>
      </c>
      <c r="AD41">
        <f>VLOOKUP(AC41,$Q$8:$Q$48,1,0)</f>
        <v>-6248110133</v>
      </c>
      <c r="AH41" s="20">
        <f>VLOOKUP(I41,AP:AP,1,0)-I41</f>
        <v>0</v>
      </c>
      <c r="AK41" t="s">
        <v>339</v>
      </c>
      <c r="AL41">
        <v>31467295517</v>
      </c>
      <c r="AM41">
        <v>179840300377</v>
      </c>
      <c r="AN41">
        <v>0</v>
      </c>
      <c r="AO41">
        <v>148373004860</v>
      </c>
      <c r="AP41" s="81">
        <v>148373004860</v>
      </c>
      <c r="AQ41" s="83">
        <f t="shared" si="0"/>
        <v>0</v>
      </c>
      <c r="AR41">
        <v>-704250000</v>
      </c>
      <c r="AS41" s="20">
        <f t="shared" si="1"/>
        <v>0</v>
      </c>
    </row>
    <row r="42" spans="1:45" ht="21.75" customHeight="1">
      <c r="A42" s="74" t="s">
        <v>387</v>
      </c>
      <c r="B42" s="77"/>
      <c r="C42" s="75"/>
      <c r="D42" s="77"/>
      <c r="E42" s="75"/>
      <c r="F42" s="77"/>
      <c r="G42" s="75">
        <v>0</v>
      </c>
      <c r="H42" s="77"/>
      <c r="I42" s="75">
        <v>-2067691247</v>
      </c>
      <c r="J42" s="77"/>
      <c r="K42" s="75"/>
      <c r="L42" s="77"/>
      <c r="M42" s="75"/>
      <c r="N42" s="77"/>
      <c r="O42" s="75"/>
      <c r="P42" s="77"/>
      <c r="Q42" s="76"/>
      <c r="R42" s="71"/>
      <c r="V42">
        <v>7</v>
      </c>
      <c r="W42" s="81" t="s">
        <v>373</v>
      </c>
      <c r="X42" s="81" t="s">
        <v>374</v>
      </c>
      <c r="Y42" s="81">
        <v>61081773900</v>
      </c>
      <c r="Z42" s="81">
        <v>54165869239</v>
      </c>
      <c r="AA42" s="81">
        <v>6915904661</v>
      </c>
      <c r="AB42" s="81">
        <v>0</v>
      </c>
      <c r="AC42" s="81">
        <v>-6915904661</v>
      </c>
      <c r="AD42">
        <f>VLOOKUP(AC42,$Q$8:$Q$48,1,0)</f>
        <v>-6915904661</v>
      </c>
      <c r="AH42" s="20">
        <f>VLOOKUP(I42,AP:AP,1,0)-I42</f>
        <v>0</v>
      </c>
      <c r="AK42" t="s">
        <v>331</v>
      </c>
      <c r="AL42">
        <v>732467216</v>
      </c>
      <c r="AM42">
        <v>2396265598</v>
      </c>
      <c r="AN42">
        <v>0</v>
      </c>
      <c r="AO42">
        <v>1663798382</v>
      </c>
      <c r="AP42" s="81">
        <v>1663798382</v>
      </c>
      <c r="AQ42" s="83">
        <f t="shared" si="0"/>
        <v>0</v>
      </c>
      <c r="AR42">
        <v>-2067691247</v>
      </c>
      <c r="AS42" s="20">
        <f t="shared" si="1"/>
        <v>0</v>
      </c>
    </row>
    <row r="43" spans="1:45" ht="21.75" customHeight="1">
      <c r="A43" s="74" t="s">
        <v>384</v>
      </c>
      <c r="B43" s="77"/>
      <c r="C43" s="75"/>
      <c r="D43" s="77"/>
      <c r="E43" s="75"/>
      <c r="F43" s="77"/>
      <c r="G43" s="75">
        <v>0</v>
      </c>
      <c r="H43" s="77"/>
      <c r="I43" s="75">
        <v>-3470949244</v>
      </c>
      <c r="J43" s="77"/>
      <c r="K43" s="75"/>
      <c r="L43" s="77"/>
      <c r="M43" s="75"/>
      <c r="N43" s="77"/>
      <c r="O43" s="75"/>
      <c r="P43" s="77"/>
      <c r="Q43" s="76"/>
      <c r="R43" s="71"/>
      <c r="V43">
        <v>2</v>
      </c>
      <c r="W43" s="81" t="s">
        <v>375</v>
      </c>
      <c r="X43" s="81" t="s">
        <v>376</v>
      </c>
      <c r="Y43" s="81">
        <v>87803264016</v>
      </c>
      <c r="Z43" s="81">
        <v>79007900400</v>
      </c>
      <c r="AA43" s="81">
        <v>8795363616</v>
      </c>
      <c r="AB43" s="81">
        <v>0</v>
      </c>
      <c r="AC43" s="81">
        <v>-8795363616</v>
      </c>
      <c r="AD43">
        <f>VLOOKUP(AC43,$Q$8:$Q$48,1,0)</f>
        <v>-8795363616</v>
      </c>
      <c r="AH43" s="20">
        <f>VLOOKUP(I43,AP:AP,1,0)-I43</f>
        <v>0</v>
      </c>
      <c r="AK43" t="s">
        <v>350</v>
      </c>
      <c r="AL43">
        <v>63495189411</v>
      </c>
      <c r="AM43">
        <v>64904333957</v>
      </c>
      <c r="AN43">
        <v>0</v>
      </c>
      <c r="AO43">
        <v>1409144546</v>
      </c>
      <c r="AP43" s="81">
        <v>1409144546</v>
      </c>
      <c r="AQ43" s="83">
        <f t="shared" si="0"/>
        <v>0</v>
      </c>
      <c r="AR43">
        <v>-3470949244</v>
      </c>
      <c r="AS43" s="20">
        <f t="shared" si="1"/>
        <v>0</v>
      </c>
    </row>
    <row r="44" spans="1:45" ht="21.75" customHeight="1">
      <c r="A44" s="74" t="s">
        <v>392</v>
      </c>
      <c r="B44" s="77"/>
      <c r="C44" s="75"/>
      <c r="D44" s="77"/>
      <c r="E44" s="75"/>
      <c r="F44" s="77"/>
      <c r="G44" s="75">
        <v>0</v>
      </c>
      <c r="H44" s="77"/>
      <c r="I44" s="75">
        <v>-26767912467</v>
      </c>
      <c r="J44" s="77"/>
      <c r="K44" s="75"/>
      <c r="L44" s="77"/>
      <c r="M44" s="75"/>
      <c r="N44" s="77"/>
      <c r="O44" s="75"/>
      <c r="P44" s="77"/>
      <c r="Q44" s="76"/>
      <c r="R44" s="71"/>
      <c r="AD44">
        <f>VLOOKUP(AC44,$Q$8:$Q$48,1,0)</f>
        <v>0</v>
      </c>
      <c r="AH44" s="20">
        <f>VLOOKUP(I44,AP:AP,1,0)-I44</f>
        <v>0</v>
      </c>
      <c r="AK44" t="s">
        <v>325</v>
      </c>
      <c r="AL44">
        <v>5199522515</v>
      </c>
      <c r="AM44">
        <v>19457299484</v>
      </c>
      <c r="AN44">
        <v>0</v>
      </c>
      <c r="AO44">
        <v>14257776969</v>
      </c>
      <c r="AP44" s="81">
        <v>14257776969</v>
      </c>
      <c r="AQ44" s="83">
        <f t="shared" si="0"/>
        <v>0</v>
      </c>
      <c r="AR44">
        <v>-26767912467</v>
      </c>
      <c r="AS44" s="20">
        <f t="shared" si="1"/>
        <v>0</v>
      </c>
    </row>
    <row r="45" spans="1:45" ht="21.75" customHeight="1">
      <c r="A45" s="74" t="s">
        <v>398</v>
      </c>
      <c r="B45" s="77"/>
      <c r="C45" s="75"/>
      <c r="D45" s="77"/>
      <c r="E45" s="75"/>
      <c r="F45" s="77"/>
      <c r="G45" s="75">
        <v>0</v>
      </c>
      <c r="H45" s="77"/>
      <c r="I45" s="75">
        <v>-60756972323</v>
      </c>
      <c r="J45" s="77"/>
      <c r="K45" s="75"/>
      <c r="L45" s="77"/>
      <c r="M45" s="75"/>
      <c r="N45" s="77"/>
      <c r="O45" s="75"/>
      <c r="P45" s="77"/>
      <c r="Q45" s="76"/>
      <c r="R45" s="71"/>
      <c r="AD45">
        <f>VLOOKUP(AC45,$Q$8:$Q$48,1,0)</f>
        <v>0</v>
      </c>
      <c r="AH45" s="20" t="e">
        <f>VLOOKUP(I45,AP:AP,1,0)-I45</f>
        <v>#N/A</v>
      </c>
      <c r="AK45" t="s">
        <v>323</v>
      </c>
      <c r="AL45">
        <v>0</v>
      </c>
      <c r="AM45">
        <v>15149883795</v>
      </c>
      <c r="AN45">
        <v>0</v>
      </c>
      <c r="AO45">
        <v>15149883795</v>
      </c>
      <c r="AP45" s="81">
        <v>15149883795</v>
      </c>
      <c r="AQ45" s="83">
        <f t="shared" si="0"/>
        <v>0</v>
      </c>
      <c r="AR45" s="77">
        <v>-60756972323</v>
      </c>
      <c r="AS45" s="20">
        <f t="shared" si="1"/>
        <v>0</v>
      </c>
    </row>
    <row r="46" spans="1:45" s="77" customFormat="1" ht="21.75" customHeight="1">
      <c r="A46" s="74" t="s">
        <v>397</v>
      </c>
      <c r="C46" s="75"/>
      <c r="E46" s="75"/>
      <c r="G46" s="75">
        <v>0</v>
      </c>
      <c r="I46" s="75">
        <v>-83664920054</v>
      </c>
      <c r="K46" s="75"/>
      <c r="M46" s="75"/>
      <c r="O46" s="75"/>
      <c r="Q46" s="76"/>
      <c r="R46" s="76"/>
      <c r="W46" s="82"/>
      <c r="X46" s="82"/>
      <c r="Y46" s="82"/>
      <c r="Z46" s="82"/>
      <c r="AA46" s="82"/>
      <c r="AB46" s="82"/>
      <c r="AC46" s="82"/>
      <c r="AH46" s="20">
        <f>VLOOKUP(I51,AP:AP,1,0)-I51</f>
        <v>0</v>
      </c>
      <c r="AK46" s="77" t="s">
        <v>409</v>
      </c>
      <c r="AL46" s="77">
        <v>17619894376</v>
      </c>
      <c r="AM46" s="77">
        <v>3653133750</v>
      </c>
      <c r="AN46" s="77">
        <v>13966760626</v>
      </c>
      <c r="AO46" s="77">
        <v>0</v>
      </c>
      <c r="AP46" s="82">
        <v>-13966760626</v>
      </c>
      <c r="AQ46" s="83" t="e">
        <f t="shared" si="0"/>
        <v>#N/A</v>
      </c>
      <c r="AR46">
        <v>-83664920054</v>
      </c>
      <c r="AS46" s="20">
        <f t="shared" si="1"/>
        <v>0</v>
      </c>
    </row>
    <row r="47" spans="1:45" ht="21.75" customHeight="1">
      <c r="A47" s="74" t="s">
        <v>393</v>
      </c>
      <c r="B47" s="77"/>
      <c r="C47" s="75"/>
      <c r="D47" s="77"/>
      <c r="E47" s="75"/>
      <c r="F47" s="77"/>
      <c r="G47" s="75">
        <v>0</v>
      </c>
      <c r="H47" s="77"/>
      <c r="I47" s="75">
        <v>-104501834025</v>
      </c>
      <c r="J47" s="77"/>
      <c r="K47" s="75"/>
      <c r="L47" s="77"/>
      <c r="M47" s="75"/>
      <c r="N47" s="77"/>
      <c r="O47" s="75"/>
      <c r="P47" s="77"/>
      <c r="Q47" s="76"/>
      <c r="R47" s="71"/>
      <c r="AH47" s="20">
        <f>VLOOKUP(I47,AP:AP,1,0)-I47</f>
        <v>0</v>
      </c>
      <c r="AK47" t="s">
        <v>348</v>
      </c>
      <c r="AL47">
        <v>123579197210</v>
      </c>
      <c r="AM47">
        <v>121208426990</v>
      </c>
      <c r="AN47">
        <v>2370770220</v>
      </c>
      <c r="AO47">
        <v>0</v>
      </c>
      <c r="AP47" s="81">
        <v>-2370770220</v>
      </c>
      <c r="AQ47" s="83">
        <f t="shared" si="0"/>
        <v>0</v>
      </c>
      <c r="AR47" s="77">
        <v>-104501834025</v>
      </c>
      <c r="AS47" s="20">
        <f t="shared" si="1"/>
        <v>0</v>
      </c>
    </row>
    <row r="48" spans="1:45" s="77" customFormat="1" ht="21.75" customHeight="1">
      <c r="A48" s="74" t="s">
        <v>24</v>
      </c>
      <c r="B48"/>
      <c r="C48" s="75">
        <v>922</v>
      </c>
      <c r="D48"/>
      <c r="E48" s="75">
        <v>12107151</v>
      </c>
      <c r="F48"/>
      <c r="G48" s="75">
        <v>11406456349</v>
      </c>
      <c r="H48"/>
      <c r="I48" s="75">
        <f>E48+G48</f>
        <v>11418563500</v>
      </c>
      <c r="J48"/>
      <c r="K48" s="75">
        <v>922</v>
      </c>
      <c r="L48"/>
      <c r="M48" s="75">
        <v>12107151</v>
      </c>
      <c r="N48"/>
      <c r="O48" s="75">
        <v>-21909390</v>
      </c>
      <c r="P48"/>
      <c r="Q48" s="76">
        <f>M48+O48</f>
        <v>-9802239</v>
      </c>
      <c r="R48" s="76"/>
      <c r="W48" s="82"/>
      <c r="X48" s="82"/>
      <c r="Y48" s="82"/>
      <c r="Z48" s="82"/>
      <c r="AA48" s="82"/>
      <c r="AB48" s="82"/>
      <c r="AC48" s="82"/>
      <c r="AH48" s="20">
        <f>VLOOKUP(I48,AP:AP,1,0)-I48</f>
        <v>0</v>
      </c>
      <c r="AK48" s="77" t="s">
        <v>352</v>
      </c>
      <c r="AL48" s="77">
        <v>69262034981</v>
      </c>
      <c r="AM48" s="77">
        <v>6253525344</v>
      </c>
      <c r="AN48" s="77">
        <v>63008509637</v>
      </c>
      <c r="AO48" s="77">
        <v>0</v>
      </c>
      <c r="AP48" s="82">
        <v>-63008509637</v>
      </c>
      <c r="AQ48" s="83">
        <f t="shared" si="0"/>
        <v>0</v>
      </c>
      <c r="AS48" s="20"/>
    </row>
    <row r="49" spans="1:43" s="77" customFormat="1" ht="21.75" customHeight="1">
      <c r="A49" s="8" t="s">
        <v>23</v>
      </c>
      <c r="B49"/>
      <c r="C49" s="9">
        <v>360028</v>
      </c>
      <c r="D49"/>
      <c r="E49" s="9">
        <v>967723293</v>
      </c>
      <c r="F49"/>
      <c r="G49" s="9">
        <v>-921198135</v>
      </c>
      <c r="H49"/>
      <c r="I49" s="9">
        <f>E49+G49</f>
        <v>46525158</v>
      </c>
      <c r="J49"/>
      <c r="K49" s="9">
        <v>360028</v>
      </c>
      <c r="L49"/>
      <c r="M49" s="9">
        <v>967723293</v>
      </c>
      <c r="N49"/>
      <c r="O49" s="9">
        <v>-1109926122</v>
      </c>
      <c r="P49"/>
      <c r="Q49" s="71">
        <f>M49+O49</f>
        <v>-142202829</v>
      </c>
      <c r="R49" s="76"/>
      <c r="W49" s="82"/>
      <c r="X49" s="82"/>
      <c r="Y49" s="82"/>
      <c r="Z49" s="82"/>
      <c r="AA49" s="82"/>
      <c r="AB49" s="82"/>
      <c r="AC49" s="82"/>
      <c r="AH49" s="20" t="e">
        <f>VLOOKUP(#REF!,AP:AP,1,0)-#REF!</f>
        <v>#REF!</v>
      </c>
      <c r="AK49" s="77" t="s">
        <v>406</v>
      </c>
      <c r="AL49" s="77">
        <v>1729647000</v>
      </c>
      <c r="AM49" s="77">
        <v>5398523092</v>
      </c>
      <c r="AN49" s="77">
        <v>0</v>
      </c>
      <c r="AO49" s="77">
        <v>3668876092</v>
      </c>
      <c r="AP49" s="82">
        <v>3668876092</v>
      </c>
      <c r="AQ49" s="83" t="e">
        <f t="shared" si="0"/>
        <v>#N/A</v>
      </c>
    </row>
    <row r="50" spans="1:43" s="77" customFormat="1" ht="21.75" customHeight="1">
      <c r="A50" s="8" t="s">
        <v>22</v>
      </c>
      <c r="B50"/>
      <c r="C50" s="9">
        <v>325739</v>
      </c>
      <c r="D50"/>
      <c r="E50" s="9">
        <v>551756653</v>
      </c>
      <c r="F50"/>
      <c r="G50" s="9">
        <v>-452025990</v>
      </c>
      <c r="H50"/>
      <c r="I50" s="9">
        <f>E50+G50</f>
        <v>99730663</v>
      </c>
      <c r="J50"/>
      <c r="K50" s="9">
        <v>325739</v>
      </c>
      <c r="L50"/>
      <c r="M50" s="9">
        <v>551756653</v>
      </c>
      <c r="N50"/>
      <c r="O50" s="9">
        <v>-377857240</v>
      </c>
      <c r="P50"/>
      <c r="Q50" s="71">
        <f>M50+O50</f>
        <v>173899413</v>
      </c>
      <c r="R50" s="76"/>
      <c r="W50" s="82"/>
      <c r="X50" s="82"/>
      <c r="Y50" s="82"/>
      <c r="Z50" s="82"/>
      <c r="AA50" s="82"/>
      <c r="AB50" s="82"/>
      <c r="AC50" s="82"/>
      <c r="AH50" s="20">
        <f>VLOOKUP(I49,AP:AP,1,0)-I49</f>
        <v>0</v>
      </c>
      <c r="AK50" s="77" t="s">
        <v>407</v>
      </c>
      <c r="AL50" s="77">
        <v>10046036302</v>
      </c>
      <c r="AM50" s="77">
        <v>5186992662</v>
      </c>
      <c r="AN50" s="77">
        <v>4859043640</v>
      </c>
      <c r="AO50" s="77">
        <v>0</v>
      </c>
      <c r="AP50" s="82">
        <v>-4859043640</v>
      </c>
      <c r="AQ50" s="83">
        <f t="shared" si="0"/>
        <v>0</v>
      </c>
    </row>
    <row r="51" spans="1:43" s="77" customFormat="1" ht="21.75" customHeight="1">
      <c r="A51" s="8" t="s">
        <v>21</v>
      </c>
      <c r="B51"/>
      <c r="C51" s="9">
        <v>953600</v>
      </c>
      <c r="D51"/>
      <c r="E51" s="9">
        <v>21802299840</v>
      </c>
      <c r="F51"/>
      <c r="G51" s="9">
        <v>-26661343480</v>
      </c>
      <c r="H51"/>
      <c r="I51" s="9">
        <f>E51+G51</f>
        <v>-4859043640</v>
      </c>
      <c r="J51"/>
      <c r="K51" s="9">
        <v>953600</v>
      </c>
      <c r="L51"/>
      <c r="M51" s="9">
        <v>21802299840</v>
      </c>
      <c r="N51"/>
      <c r="O51" s="9">
        <v>-17754655478</v>
      </c>
      <c r="P51"/>
      <c r="Q51" s="71">
        <f>M51+O51</f>
        <v>4047644362</v>
      </c>
      <c r="R51" s="76"/>
      <c r="W51" s="82"/>
      <c r="X51" s="82"/>
      <c r="Y51" s="82"/>
      <c r="Z51" s="82"/>
      <c r="AA51" s="82"/>
      <c r="AB51" s="82"/>
      <c r="AC51" s="82"/>
      <c r="AH51" s="20" t="e">
        <f>VLOOKUP(I50,AP:AP,1,0)-I50</f>
        <v>#N/A</v>
      </c>
      <c r="AK51" s="77" t="s">
        <v>408</v>
      </c>
      <c r="AL51" s="77">
        <v>64061563</v>
      </c>
      <c r="AM51" s="77">
        <v>110586721</v>
      </c>
      <c r="AN51" s="77">
        <v>0</v>
      </c>
      <c r="AO51" s="77">
        <v>46525158</v>
      </c>
      <c r="AP51" s="82">
        <v>46525158</v>
      </c>
      <c r="AQ51" s="83">
        <f>VLOOKUP(AP51,$I$8:$I$53,1,0)-AP51</f>
        <v>0</v>
      </c>
    </row>
    <row r="52" spans="1:43" s="77" customFormat="1" ht="21.75" customHeight="1">
      <c r="A52" s="8" t="s">
        <v>389</v>
      </c>
      <c r="I52" s="9">
        <v>-2416330694</v>
      </c>
      <c r="K52" s="75"/>
      <c r="M52" s="75"/>
      <c r="O52" s="75"/>
      <c r="Q52" s="76"/>
      <c r="R52" s="76"/>
      <c r="W52" s="82"/>
      <c r="X52" s="82"/>
      <c r="Y52" s="82"/>
      <c r="Z52" s="82"/>
      <c r="AA52" s="82"/>
      <c r="AB52" s="82"/>
      <c r="AC52" s="82"/>
      <c r="AH52" s="20">
        <f>VLOOKUP(I23,AP:AP,1,0)-I23</f>
        <v>0</v>
      </c>
      <c r="AP52" s="82"/>
    </row>
    <row r="53" spans="1:43" s="77" customFormat="1" ht="21.75" hidden="1" customHeight="1">
      <c r="A53" s="74"/>
      <c r="C53" s="75"/>
      <c r="E53" s="75"/>
      <c r="G53" s="75"/>
      <c r="I53" s="75"/>
      <c r="K53" s="75"/>
      <c r="M53" s="75"/>
      <c r="O53" s="75"/>
      <c r="Q53" s="76"/>
      <c r="R53" s="76"/>
      <c r="W53" s="82"/>
      <c r="X53" s="82"/>
      <c r="Y53" s="82"/>
      <c r="Z53" s="82"/>
      <c r="AA53" s="82"/>
      <c r="AB53" s="82"/>
      <c r="AC53" s="82"/>
      <c r="AH53" s="20" t="e">
        <f>VLOOKUP(I53,AP:AP,1,0)-I53</f>
        <v>#N/A</v>
      </c>
      <c r="AP53" s="82"/>
    </row>
    <row r="54" spans="1:43" ht="21.75" thickBot="1">
      <c r="A54" s="15" t="s">
        <v>26</v>
      </c>
      <c r="C54" s="16">
        <v>56271983</v>
      </c>
      <c r="E54" s="16">
        <v>11111239036743</v>
      </c>
      <c r="G54" s="16">
        <v>11496508634844</v>
      </c>
      <c r="I54" s="16">
        <f>SUM(I8:I53)</f>
        <v>-197206838971</v>
      </c>
      <c r="K54" s="16">
        <v>56271983</v>
      </c>
      <c r="M54" s="16">
        <v>11111239036743</v>
      </c>
      <c r="O54" s="16">
        <v>11578118931019</v>
      </c>
      <c r="Q54" s="68">
        <f>SUM(Q8:R53)</f>
        <v>39600307344</v>
      </c>
      <c r="R54" s="68"/>
    </row>
    <row r="55" spans="1:43" ht="13.5" thickTop="1"/>
    <row r="56" spans="1:43">
      <c r="I56" s="20">
        <v>-201793764943</v>
      </c>
    </row>
    <row r="57" spans="1:43">
      <c r="Q57" s="20">
        <v>35309929461</v>
      </c>
    </row>
    <row r="58" spans="1:43">
      <c r="I58" s="20">
        <f>I56-I54</f>
        <v>-4586925972</v>
      </c>
    </row>
    <row r="59" spans="1:43">
      <c r="I59" s="20">
        <f>I58+'درآمد ناشی از فروش'!I57</f>
        <v>0</v>
      </c>
      <c r="Q59" s="20">
        <f>Q57-Q54</f>
        <v>-4290377883</v>
      </c>
    </row>
    <row r="60" spans="1:43">
      <c r="I60" s="20"/>
      <c r="Q60" s="20">
        <f>Q59+'درآمد ناشی از فروش'!Q58</f>
        <v>0</v>
      </c>
    </row>
    <row r="61" spans="1:43">
      <c r="I61" s="20"/>
    </row>
    <row r="62" spans="1:43">
      <c r="I62" s="20"/>
    </row>
    <row r="63" spans="1:43">
      <c r="I63" s="20"/>
    </row>
    <row r="65" spans="9:9">
      <c r="I65" s="20"/>
    </row>
    <row r="66" spans="9:9">
      <c r="I66" s="83"/>
    </row>
    <row r="67" spans="9:9">
      <c r="I67" s="83"/>
    </row>
    <row r="69" spans="9:9">
      <c r="I69" s="83"/>
    </row>
  </sheetData>
  <sortState xmlns:xlrd2="http://schemas.microsoft.com/office/spreadsheetml/2017/richdata2" ref="A29:Q47">
    <sortCondition descending="1" ref="I29:I47"/>
  </sortState>
  <mergeCells count="9">
    <mergeCell ref="Q54:R54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8673-FC4C-4E90-99F3-4D1AFF05A8E9}">
  <sheetPr>
    <pageSetUpPr fitToPage="1"/>
  </sheetPr>
  <dimension ref="A1:F68"/>
  <sheetViews>
    <sheetView rightToLeft="1" topLeftCell="A2" workbookViewId="0">
      <selection activeCell="A14" sqref="A14"/>
    </sheetView>
  </sheetViews>
  <sheetFormatPr defaultRowHeight="12.75"/>
  <cols>
    <col min="1" max="1" width="54.5703125" style="21" bestFit="1" customWidth="1"/>
    <col min="2" max="2" width="14.28515625" style="21" customWidth="1"/>
    <col min="3" max="4" width="13" style="21" customWidth="1"/>
    <col min="5" max="5" width="14.28515625" style="21" customWidth="1"/>
    <col min="6" max="6" width="19.42578125" style="21" customWidth="1"/>
    <col min="7" max="7" width="0.28515625" style="21" customWidth="1"/>
    <col min="8" max="16384" width="9.140625" style="21"/>
  </cols>
  <sheetData>
    <row r="1" spans="1:6" ht="29.1" customHeight="1">
      <c r="A1" s="37" t="s">
        <v>0</v>
      </c>
      <c r="B1" s="37"/>
      <c r="C1" s="37"/>
      <c r="D1" s="37"/>
      <c r="E1" s="37"/>
      <c r="F1" s="37"/>
    </row>
    <row r="2" spans="1:6" ht="21.75" customHeight="1">
      <c r="A2" s="37" t="s">
        <v>1</v>
      </c>
      <c r="B2" s="37"/>
      <c r="C2" s="37"/>
      <c r="D2" s="37"/>
      <c r="E2" s="37"/>
      <c r="F2" s="37"/>
    </row>
    <row r="3" spans="1:6" ht="21.75" customHeight="1">
      <c r="A3" s="37" t="s">
        <v>2</v>
      </c>
      <c r="B3" s="37"/>
      <c r="C3" s="37"/>
      <c r="D3" s="37"/>
      <c r="E3" s="37"/>
      <c r="F3" s="37"/>
    </row>
    <row r="4" spans="1:6" ht="14.45" customHeight="1"/>
    <row r="5" spans="1:6" ht="14.45" customHeight="1">
      <c r="A5" s="22" t="s">
        <v>145</v>
      </c>
      <c r="B5" s="38"/>
      <c r="C5" s="38"/>
      <c r="D5" s="38"/>
      <c r="E5" s="38"/>
      <c r="F5" s="38"/>
    </row>
    <row r="6" spans="1:6" ht="14.45" customHeight="1">
      <c r="B6" s="23" t="s">
        <v>7</v>
      </c>
      <c r="C6" s="39" t="s">
        <v>8</v>
      </c>
      <c r="D6" s="39"/>
      <c r="E6" s="23" t="s">
        <v>9</v>
      </c>
    </row>
    <row r="7" spans="1:6" ht="14.45" customHeight="1">
      <c r="B7" s="24"/>
      <c r="C7" s="24"/>
      <c r="D7" s="24"/>
      <c r="E7" s="24"/>
    </row>
    <row r="8" spans="1:6" ht="14.45" customHeight="1">
      <c r="A8" s="39" t="s">
        <v>147</v>
      </c>
      <c r="B8" s="23" t="s">
        <v>148</v>
      </c>
      <c r="C8" s="23" t="s">
        <v>149</v>
      </c>
      <c r="D8" s="23" t="s">
        <v>150</v>
      </c>
      <c r="E8" s="23" t="s">
        <v>148</v>
      </c>
      <c r="F8" s="23" t="s">
        <v>18</v>
      </c>
    </row>
    <row r="9" spans="1:6" ht="21.75" customHeight="1">
      <c r="A9" s="36" t="s">
        <v>154</v>
      </c>
      <c r="B9" s="25">
        <v>10000000</v>
      </c>
      <c r="C9" s="25">
        <v>0</v>
      </c>
      <c r="D9" s="25">
        <v>0</v>
      </c>
      <c r="E9" s="25">
        <v>10000000</v>
      </c>
      <c r="F9" s="26" t="s">
        <v>140</v>
      </c>
    </row>
    <row r="10" spans="1:6" ht="21.75" customHeight="1">
      <c r="A10" s="33" t="s">
        <v>151</v>
      </c>
      <c r="B10" s="27">
        <v>81178022</v>
      </c>
      <c r="C10" s="27">
        <v>343277</v>
      </c>
      <c r="D10" s="27">
        <v>0</v>
      </c>
      <c r="E10" s="27">
        <v>81521299</v>
      </c>
      <c r="F10" s="28" t="s">
        <v>140</v>
      </c>
    </row>
    <row r="11" spans="1:6" ht="21.75" customHeight="1">
      <c r="A11" s="33" t="s">
        <v>184</v>
      </c>
      <c r="B11" s="27">
        <v>1003250554</v>
      </c>
      <c r="C11" s="27">
        <v>229631803</v>
      </c>
      <c r="D11" s="27">
        <v>0</v>
      </c>
      <c r="E11" s="27">
        <v>1232882357</v>
      </c>
      <c r="F11" s="28" t="s">
        <v>140</v>
      </c>
    </row>
    <row r="12" spans="1:6" ht="21.75" customHeight="1">
      <c r="A12" s="33" t="s">
        <v>166</v>
      </c>
      <c r="B12" s="27">
        <v>50000000</v>
      </c>
      <c r="C12" s="27">
        <v>0</v>
      </c>
      <c r="D12" s="27">
        <v>0</v>
      </c>
      <c r="E12" s="27">
        <v>50000000</v>
      </c>
      <c r="F12" s="28" t="s">
        <v>140</v>
      </c>
    </row>
    <row r="13" spans="1:6" ht="21.75" customHeight="1">
      <c r="A13" s="33" t="s">
        <v>166</v>
      </c>
      <c r="B13" s="27">
        <v>1068559648</v>
      </c>
      <c r="C13" s="27">
        <v>1932951660198</v>
      </c>
      <c r="D13" s="27">
        <v>1933153125000</v>
      </c>
      <c r="E13" s="27">
        <v>867094846</v>
      </c>
      <c r="F13" s="28" t="s">
        <v>140</v>
      </c>
    </row>
    <row r="14" spans="1:6" ht="21.75" customHeight="1">
      <c r="A14" s="33" t="s">
        <v>158</v>
      </c>
      <c r="B14" s="27">
        <v>368708070</v>
      </c>
      <c r="C14" s="27">
        <v>1559153</v>
      </c>
      <c r="D14" s="27">
        <v>75000</v>
      </c>
      <c r="E14" s="27">
        <v>370192223</v>
      </c>
      <c r="F14" s="28" t="s">
        <v>140</v>
      </c>
    </row>
    <row r="15" spans="1:6" ht="21.75" customHeight="1">
      <c r="A15" s="33" t="s">
        <v>180</v>
      </c>
      <c r="B15" s="27">
        <v>44692760</v>
      </c>
      <c r="C15" s="27">
        <v>7118093716410</v>
      </c>
      <c r="D15" s="27">
        <v>7117069056395</v>
      </c>
      <c r="E15" s="27">
        <v>1069352775</v>
      </c>
      <c r="F15" s="28" t="s">
        <v>140</v>
      </c>
    </row>
    <row r="16" spans="1:6" ht="21.75" customHeight="1">
      <c r="A16" s="33" t="s">
        <v>180</v>
      </c>
      <c r="B16" s="27">
        <v>80967175</v>
      </c>
      <c r="C16" s="27">
        <v>1309657376567</v>
      </c>
      <c r="D16" s="27">
        <v>1309082270000</v>
      </c>
      <c r="E16" s="27">
        <v>656073742</v>
      </c>
      <c r="F16" s="28" t="s">
        <v>140</v>
      </c>
    </row>
    <row r="17" spans="1:6" ht="21.75" customHeight="1">
      <c r="A17" s="33" t="s">
        <v>180</v>
      </c>
      <c r="B17" s="27">
        <v>13000000000</v>
      </c>
      <c r="C17" s="27">
        <v>0</v>
      </c>
      <c r="D17" s="27">
        <v>0</v>
      </c>
      <c r="E17" s="27">
        <v>13000000000</v>
      </c>
      <c r="F17" s="28" t="s">
        <v>159</v>
      </c>
    </row>
    <row r="18" spans="1:6" ht="21.75" customHeight="1">
      <c r="A18" s="33" t="s">
        <v>180</v>
      </c>
      <c r="B18" s="27">
        <v>28381611247</v>
      </c>
      <c r="C18" s="27">
        <v>1011771586659</v>
      </c>
      <c r="D18" s="27">
        <v>1040152563000</v>
      </c>
      <c r="E18" s="27">
        <v>634906</v>
      </c>
      <c r="F18" s="28" t="s">
        <v>140</v>
      </c>
    </row>
    <row r="19" spans="1:6" ht="21.75" customHeight="1">
      <c r="A19" s="33" t="s">
        <v>180</v>
      </c>
      <c r="B19" s="27">
        <v>262875645</v>
      </c>
      <c r="C19" s="27">
        <v>1111621</v>
      </c>
      <c r="D19" s="27">
        <v>0</v>
      </c>
      <c r="E19" s="27">
        <v>263987266</v>
      </c>
      <c r="F19" s="28" t="s">
        <v>140</v>
      </c>
    </row>
    <row r="20" spans="1:6" ht="21.75" customHeight="1">
      <c r="A20" s="33" t="s">
        <v>180</v>
      </c>
      <c r="B20" s="27">
        <v>11363758</v>
      </c>
      <c r="C20" s="27">
        <v>1267640966062</v>
      </c>
      <c r="D20" s="27">
        <v>1267644910000</v>
      </c>
      <c r="E20" s="27">
        <v>7419820</v>
      </c>
      <c r="F20" s="28" t="s">
        <v>140</v>
      </c>
    </row>
    <row r="21" spans="1:6" ht="21.75" customHeight="1">
      <c r="A21" s="33" t="s">
        <v>167</v>
      </c>
      <c r="B21" s="27">
        <v>36666536</v>
      </c>
      <c r="C21" s="27">
        <v>63486432212</v>
      </c>
      <c r="D21" s="27">
        <v>63421650000</v>
      </c>
      <c r="E21" s="27">
        <v>101448748</v>
      </c>
      <c r="F21" s="28" t="s">
        <v>140</v>
      </c>
    </row>
    <row r="22" spans="1:6" ht="21.75" customHeight="1">
      <c r="A22" s="33" t="s">
        <v>167</v>
      </c>
      <c r="B22" s="27">
        <v>65257559</v>
      </c>
      <c r="C22" s="27">
        <v>104180603818</v>
      </c>
      <c r="D22" s="27">
        <v>104240375000</v>
      </c>
      <c r="E22" s="27">
        <v>5486377</v>
      </c>
      <c r="F22" s="28" t="s">
        <v>140</v>
      </c>
    </row>
    <row r="23" spans="1:6" ht="21.75" customHeight="1">
      <c r="A23" s="33" t="s">
        <v>167</v>
      </c>
      <c r="B23" s="27">
        <v>1000000000000</v>
      </c>
      <c r="C23" s="27">
        <v>0</v>
      </c>
      <c r="D23" s="27">
        <v>0</v>
      </c>
      <c r="E23" s="27">
        <v>1000000000000</v>
      </c>
      <c r="F23" s="28" t="s">
        <v>164</v>
      </c>
    </row>
    <row r="24" spans="1:6" ht="21.75" customHeight="1">
      <c r="A24" s="33" t="s">
        <v>167</v>
      </c>
      <c r="B24" s="27">
        <v>1000000000000</v>
      </c>
      <c r="C24" s="27">
        <v>0</v>
      </c>
      <c r="D24" s="27">
        <v>0</v>
      </c>
      <c r="E24" s="27">
        <v>1000000000000</v>
      </c>
      <c r="F24" s="28" t="s">
        <v>164</v>
      </c>
    </row>
    <row r="25" spans="1:6" ht="21.75" customHeight="1">
      <c r="A25" s="33" t="s">
        <v>167</v>
      </c>
      <c r="B25" s="27">
        <v>500000000000</v>
      </c>
      <c r="C25" s="27">
        <v>0</v>
      </c>
      <c r="D25" s="27">
        <v>0</v>
      </c>
      <c r="E25" s="27">
        <v>500000000000</v>
      </c>
      <c r="F25" s="28" t="s">
        <v>165</v>
      </c>
    </row>
    <row r="26" spans="1:6" ht="21.75" customHeight="1">
      <c r="A26" s="33" t="s">
        <v>167</v>
      </c>
      <c r="B26" s="27">
        <v>8725774242</v>
      </c>
      <c r="C26" s="27">
        <v>902335620664</v>
      </c>
      <c r="D26" s="27">
        <v>911060395452</v>
      </c>
      <c r="E26" s="27">
        <v>999454</v>
      </c>
      <c r="F26" s="28" t="s">
        <v>140</v>
      </c>
    </row>
    <row r="27" spans="1:6" ht="21.75" customHeight="1">
      <c r="A27" s="33" t="s">
        <v>167</v>
      </c>
      <c r="B27" s="27">
        <v>500000000000</v>
      </c>
      <c r="C27" s="27">
        <v>0</v>
      </c>
      <c r="D27" s="27">
        <v>500000000000</v>
      </c>
      <c r="E27" s="27">
        <v>0</v>
      </c>
      <c r="F27" s="28" t="s">
        <v>140</v>
      </c>
    </row>
    <row r="28" spans="1:6" ht="21.75" customHeight="1">
      <c r="A28" s="33" t="s">
        <v>167</v>
      </c>
      <c r="B28" s="27">
        <v>66500000000</v>
      </c>
      <c r="C28" s="27">
        <v>0</v>
      </c>
      <c r="D28" s="27">
        <v>66500000000</v>
      </c>
      <c r="E28" s="27">
        <v>0</v>
      </c>
      <c r="F28" s="28" t="s">
        <v>140</v>
      </c>
    </row>
    <row r="29" spans="1:6" ht="21.75" customHeight="1">
      <c r="A29" s="33" t="s">
        <v>167</v>
      </c>
      <c r="B29" s="27">
        <v>102900000000</v>
      </c>
      <c r="C29" s="27">
        <v>0</v>
      </c>
      <c r="D29" s="27">
        <v>18500000000</v>
      </c>
      <c r="E29" s="27">
        <v>84400000000</v>
      </c>
      <c r="F29" s="28" t="s">
        <v>168</v>
      </c>
    </row>
    <row r="30" spans="1:6" ht="21.75" customHeight="1">
      <c r="A30" s="33" t="s">
        <v>167</v>
      </c>
      <c r="B30" s="27">
        <v>80000000000</v>
      </c>
      <c r="C30" s="27">
        <v>0</v>
      </c>
      <c r="D30" s="27">
        <v>0</v>
      </c>
      <c r="E30" s="27">
        <v>80000000000</v>
      </c>
      <c r="F30" s="28" t="s">
        <v>169</v>
      </c>
    </row>
    <row r="31" spans="1:6" ht="21.75" customHeight="1">
      <c r="A31" s="33" t="s">
        <v>167</v>
      </c>
      <c r="B31" s="27">
        <v>502370000000</v>
      </c>
      <c r="C31" s="27">
        <v>0</v>
      </c>
      <c r="D31" s="27">
        <v>82370000000</v>
      </c>
      <c r="E31" s="27">
        <v>420000000000</v>
      </c>
      <c r="F31" s="28" t="s">
        <v>170</v>
      </c>
    </row>
    <row r="32" spans="1:6" ht="21.75" customHeight="1">
      <c r="A32" s="33" t="s">
        <v>167</v>
      </c>
      <c r="B32" s="27">
        <v>77000000000</v>
      </c>
      <c r="C32" s="27">
        <v>0</v>
      </c>
      <c r="D32" s="27">
        <v>0</v>
      </c>
      <c r="E32" s="27">
        <v>77000000000</v>
      </c>
      <c r="F32" s="28" t="s">
        <v>171</v>
      </c>
    </row>
    <row r="33" spans="1:6" ht="21.75" customHeight="1">
      <c r="A33" s="33" t="s">
        <v>167</v>
      </c>
      <c r="B33" s="27">
        <v>40000000000</v>
      </c>
      <c r="C33" s="27">
        <v>0</v>
      </c>
      <c r="D33" s="27">
        <v>40000000000</v>
      </c>
      <c r="E33" s="27">
        <v>0</v>
      </c>
      <c r="F33" s="28" t="s">
        <v>140</v>
      </c>
    </row>
    <row r="34" spans="1:6" ht="21.75" customHeight="1">
      <c r="A34" s="33" t="s">
        <v>167</v>
      </c>
      <c r="B34" s="27">
        <v>240200000000</v>
      </c>
      <c r="C34" s="27">
        <v>0</v>
      </c>
      <c r="D34" s="27">
        <v>0</v>
      </c>
      <c r="E34" s="27">
        <v>240200000000</v>
      </c>
      <c r="F34" s="28" t="s">
        <v>172</v>
      </c>
    </row>
    <row r="35" spans="1:6" ht="21.75" customHeight="1">
      <c r="A35" s="33" t="s">
        <v>167</v>
      </c>
      <c r="B35" s="27">
        <v>317700000000</v>
      </c>
      <c r="C35" s="27">
        <v>0</v>
      </c>
      <c r="D35" s="27">
        <v>0</v>
      </c>
      <c r="E35" s="27">
        <v>317700000000</v>
      </c>
      <c r="F35" s="28" t="s">
        <v>173</v>
      </c>
    </row>
    <row r="36" spans="1:6" ht="21.75" customHeight="1">
      <c r="A36" s="33" t="s">
        <v>167</v>
      </c>
      <c r="B36" s="27">
        <v>200000000000</v>
      </c>
      <c r="C36" s="27">
        <v>0</v>
      </c>
      <c r="D36" s="27">
        <v>0</v>
      </c>
      <c r="E36" s="27">
        <v>200000000000</v>
      </c>
      <c r="F36" s="28" t="s">
        <v>174</v>
      </c>
    </row>
    <row r="37" spans="1:6" ht="21.75" customHeight="1">
      <c r="A37" s="33" t="s">
        <v>167</v>
      </c>
      <c r="B37" s="27">
        <v>180000000000</v>
      </c>
      <c r="C37" s="27">
        <v>0</v>
      </c>
      <c r="D37" s="27">
        <v>0</v>
      </c>
      <c r="E37" s="27">
        <v>180000000000</v>
      </c>
      <c r="F37" s="28" t="s">
        <v>175</v>
      </c>
    </row>
    <row r="38" spans="1:6" ht="21.75" customHeight="1">
      <c r="A38" s="33" t="s">
        <v>167</v>
      </c>
      <c r="B38" s="27">
        <v>54500000000</v>
      </c>
      <c r="C38" s="27">
        <v>0</v>
      </c>
      <c r="D38" s="27">
        <v>0</v>
      </c>
      <c r="E38" s="27">
        <v>54500000000</v>
      </c>
      <c r="F38" s="28" t="s">
        <v>176</v>
      </c>
    </row>
    <row r="39" spans="1:6" ht="21.75" customHeight="1">
      <c r="A39" s="33" t="s">
        <v>167</v>
      </c>
      <c r="B39" s="27">
        <v>1003940000000</v>
      </c>
      <c r="C39" s="27">
        <v>0</v>
      </c>
      <c r="D39" s="27">
        <v>0</v>
      </c>
      <c r="E39" s="27">
        <v>1003940000000</v>
      </c>
      <c r="F39" s="28" t="s">
        <v>177</v>
      </c>
    </row>
    <row r="40" spans="1:6" ht="21.75" customHeight="1">
      <c r="A40" s="33" t="s">
        <v>167</v>
      </c>
      <c r="B40" s="27">
        <v>1089000000000</v>
      </c>
      <c r="C40" s="27">
        <v>0</v>
      </c>
      <c r="D40" s="27">
        <v>0</v>
      </c>
      <c r="E40" s="27">
        <v>1089000000000</v>
      </c>
      <c r="F40" s="28" t="s">
        <v>178</v>
      </c>
    </row>
    <row r="41" spans="1:6" ht="21.75" customHeight="1">
      <c r="A41" s="33" t="s">
        <v>167</v>
      </c>
      <c r="B41" s="27">
        <v>229491932113</v>
      </c>
      <c r="C41" s="27">
        <v>2973969513200</v>
      </c>
      <c r="D41" s="27">
        <v>3185334935000</v>
      </c>
      <c r="E41" s="27">
        <v>18126510313</v>
      </c>
      <c r="F41" s="28" t="s">
        <v>179</v>
      </c>
    </row>
    <row r="42" spans="1:6" ht="21.75" customHeight="1">
      <c r="A42" s="33" t="s">
        <v>167</v>
      </c>
      <c r="B42" s="27">
        <v>1820600000000</v>
      </c>
      <c r="C42" s="27">
        <v>0</v>
      </c>
      <c r="D42" s="27">
        <v>0</v>
      </c>
      <c r="E42" s="27">
        <v>1820600000000</v>
      </c>
      <c r="F42" s="28" t="s">
        <v>181</v>
      </c>
    </row>
    <row r="43" spans="1:6" ht="21.75" customHeight="1">
      <c r="A43" s="33" t="s">
        <v>167</v>
      </c>
      <c r="B43" s="27">
        <v>1100000000000</v>
      </c>
      <c r="C43" s="27">
        <v>0</v>
      </c>
      <c r="D43" s="27">
        <v>1100000000000</v>
      </c>
      <c r="E43" s="27">
        <v>0</v>
      </c>
      <c r="F43" s="28" t="s">
        <v>140</v>
      </c>
    </row>
    <row r="44" spans="1:6" ht="21.75" customHeight="1">
      <c r="A44" s="33" t="s">
        <v>289</v>
      </c>
      <c r="B44" s="27">
        <v>68310000000</v>
      </c>
      <c r="C44" s="27">
        <v>0</v>
      </c>
      <c r="D44" s="27">
        <v>0</v>
      </c>
      <c r="E44" s="27">
        <v>68310000000</v>
      </c>
      <c r="F44" s="28" t="s">
        <v>182</v>
      </c>
    </row>
    <row r="45" spans="1:6" ht="21.75" customHeight="1">
      <c r="A45" s="33" t="s">
        <v>289</v>
      </c>
      <c r="B45" s="27">
        <v>1000000000000</v>
      </c>
      <c r="C45" s="27">
        <v>0</v>
      </c>
      <c r="D45" s="27">
        <v>0</v>
      </c>
      <c r="E45" s="27">
        <v>1000000000000</v>
      </c>
      <c r="F45" s="28" t="s">
        <v>164</v>
      </c>
    </row>
    <row r="46" spans="1:6" ht="21.75" customHeight="1">
      <c r="A46" s="33" t="s">
        <v>289</v>
      </c>
      <c r="B46" s="27">
        <v>420000000000</v>
      </c>
      <c r="C46" s="27">
        <v>0</v>
      </c>
      <c r="D46" s="27">
        <v>420000000000</v>
      </c>
      <c r="E46" s="27">
        <v>0</v>
      </c>
      <c r="F46" s="28" t="s">
        <v>140</v>
      </c>
    </row>
    <row r="47" spans="1:6" ht="21.75" customHeight="1">
      <c r="A47" s="33" t="s">
        <v>290</v>
      </c>
      <c r="B47" s="27">
        <v>247000000000</v>
      </c>
      <c r="C47" s="27">
        <v>0</v>
      </c>
      <c r="D47" s="27">
        <v>0</v>
      </c>
      <c r="E47" s="27">
        <v>247000000000</v>
      </c>
      <c r="F47" s="28" t="s">
        <v>183</v>
      </c>
    </row>
    <row r="48" spans="1:6" ht="21.75" customHeight="1">
      <c r="A48" s="33" t="s">
        <v>290</v>
      </c>
      <c r="B48" s="27">
        <v>1000000000000</v>
      </c>
      <c r="C48" s="27">
        <v>0</v>
      </c>
      <c r="D48" s="27">
        <v>1000000000000</v>
      </c>
      <c r="E48" s="27">
        <v>0</v>
      </c>
      <c r="F48" s="28" t="s">
        <v>140</v>
      </c>
    </row>
    <row r="49" spans="1:6" ht="21.75" customHeight="1">
      <c r="A49" s="33" t="s">
        <v>290</v>
      </c>
      <c r="B49" s="27">
        <v>390000000000</v>
      </c>
      <c r="C49" s="27">
        <v>0</v>
      </c>
      <c r="D49" s="27">
        <v>390000000000</v>
      </c>
      <c r="E49" s="27">
        <v>0</v>
      </c>
      <c r="F49" s="28" t="s">
        <v>140</v>
      </c>
    </row>
    <row r="50" spans="1:6" ht="21.75" customHeight="1">
      <c r="A50" s="33" t="s">
        <v>290</v>
      </c>
      <c r="B50" s="27">
        <v>54400000000</v>
      </c>
      <c r="C50" s="27">
        <v>0</v>
      </c>
      <c r="D50" s="27">
        <v>0</v>
      </c>
      <c r="E50" s="27">
        <v>54400000000</v>
      </c>
      <c r="F50" s="28" t="s">
        <v>176</v>
      </c>
    </row>
    <row r="51" spans="1:6" ht="21.75" customHeight="1">
      <c r="A51" s="33" t="s">
        <v>290</v>
      </c>
      <c r="B51" s="27">
        <v>36000000000</v>
      </c>
      <c r="C51" s="27">
        <v>0</v>
      </c>
      <c r="D51" s="27">
        <v>0</v>
      </c>
      <c r="E51" s="27">
        <v>36000000000</v>
      </c>
      <c r="F51" s="28" t="s">
        <v>185</v>
      </c>
    </row>
    <row r="52" spans="1:6" ht="21.75" customHeight="1">
      <c r="A52" s="33" t="s">
        <v>290</v>
      </c>
      <c r="B52" s="27">
        <v>72900000000</v>
      </c>
      <c r="C52" s="27">
        <v>0</v>
      </c>
      <c r="D52" s="27">
        <v>0</v>
      </c>
      <c r="E52" s="27">
        <v>72900000000</v>
      </c>
      <c r="F52" s="28" t="s">
        <v>186</v>
      </c>
    </row>
    <row r="53" spans="1:6" ht="21.75" customHeight="1">
      <c r="A53" s="33" t="s">
        <v>290</v>
      </c>
      <c r="B53" s="27">
        <v>258000000000</v>
      </c>
      <c r="C53" s="27">
        <v>0</v>
      </c>
      <c r="D53" s="27">
        <v>258000000000</v>
      </c>
      <c r="E53" s="27">
        <v>0</v>
      </c>
      <c r="F53" s="28" t="s">
        <v>140</v>
      </c>
    </row>
    <row r="54" spans="1:6" ht="21.75" customHeight="1">
      <c r="A54" s="33" t="s">
        <v>155</v>
      </c>
      <c r="B54" s="27">
        <v>145000000000</v>
      </c>
      <c r="C54" s="27">
        <v>0</v>
      </c>
      <c r="D54" s="27">
        <v>0</v>
      </c>
      <c r="E54" s="27">
        <v>145000000000</v>
      </c>
      <c r="F54" s="28" t="s">
        <v>187</v>
      </c>
    </row>
    <row r="55" spans="1:6" ht="21.75" customHeight="1">
      <c r="A55" s="33" t="s">
        <v>160</v>
      </c>
      <c r="B55" s="27">
        <v>34000000000</v>
      </c>
      <c r="C55" s="27">
        <v>0</v>
      </c>
      <c r="D55" s="27">
        <v>34000000000</v>
      </c>
      <c r="E55" s="27">
        <v>0</v>
      </c>
      <c r="F55" s="28" t="s">
        <v>140</v>
      </c>
    </row>
    <row r="56" spans="1:6" ht="21.75" customHeight="1">
      <c r="A56" s="33" t="s">
        <v>156</v>
      </c>
      <c r="B56" s="27">
        <v>52800000000</v>
      </c>
      <c r="C56" s="27">
        <v>0</v>
      </c>
      <c r="D56" s="27">
        <v>0</v>
      </c>
      <c r="E56" s="27">
        <v>52800000000</v>
      </c>
      <c r="F56" s="28" t="s">
        <v>176</v>
      </c>
    </row>
    <row r="57" spans="1:6" ht="21.75" customHeight="1">
      <c r="A57" s="33" t="s">
        <v>291</v>
      </c>
      <c r="B57" s="27">
        <v>115420000000</v>
      </c>
      <c r="C57" s="27">
        <v>0</v>
      </c>
      <c r="D57" s="27">
        <v>0</v>
      </c>
      <c r="E57" s="27">
        <v>115420000000</v>
      </c>
      <c r="F57" s="28" t="s">
        <v>188</v>
      </c>
    </row>
    <row r="58" spans="1:6" ht="21.75" customHeight="1">
      <c r="A58" s="33" t="s">
        <v>291</v>
      </c>
      <c r="B58" s="27">
        <v>500000000000</v>
      </c>
      <c r="C58" s="27">
        <v>0</v>
      </c>
      <c r="D58" s="27">
        <v>500000000000</v>
      </c>
      <c r="E58" s="27">
        <v>0</v>
      </c>
      <c r="F58" s="28" t="s">
        <v>140</v>
      </c>
    </row>
    <row r="59" spans="1:6" ht="21.75" customHeight="1">
      <c r="A59" s="33" t="s">
        <v>153</v>
      </c>
      <c r="B59" s="27">
        <v>586000000000</v>
      </c>
      <c r="C59" s="27">
        <v>0</v>
      </c>
      <c r="D59" s="27">
        <v>0</v>
      </c>
      <c r="E59" s="27">
        <v>586000000000</v>
      </c>
      <c r="F59" s="28" t="s">
        <v>189</v>
      </c>
    </row>
    <row r="60" spans="1:6" ht="21.75" customHeight="1">
      <c r="A60" s="33" t="s">
        <v>152</v>
      </c>
      <c r="B60" s="27">
        <v>48000000000</v>
      </c>
      <c r="C60" s="27">
        <v>0</v>
      </c>
      <c r="D60" s="27">
        <v>0</v>
      </c>
      <c r="E60" s="27">
        <v>48000000000</v>
      </c>
      <c r="F60" s="28" t="s">
        <v>190</v>
      </c>
    </row>
    <row r="61" spans="1:6" ht="21.75" customHeight="1">
      <c r="A61" s="33" t="s">
        <v>163</v>
      </c>
      <c r="B61" s="27">
        <v>0</v>
      </c>
      <c r="C61" s="27">
        <v>65000000000</v>
      </c>
      <c r="D61" s="27">
        <v>0</v>
      </c>
      <c r="E61" s="27">
        <v>65000000000</v>
      </c>
      <c r="F61" s="28" t="s">
        <v>191</v>
      </c>
    </row>
    <row r="62" spans="1:6" ht="21.75" customHeight="1">
      <c r="A62" s="33" t="s">
        <v>161</v>
      </c>
      <c r="B62" s="27">
        <v>0</v>
      </c>
      <c r="C62" s="27">
        <v>209000000000</v>
      </c>
      <c r="D62" s="27">
        <v>0</v>
      </c>
      <c r="E62" s="27">
        <v>209000000000</v>
      </c>
      <c r="F62" s="28" t="s">
        <v>192</v>
      </c>
    </row>
    <row r="63" spans="1:6" ht="21.75" customHeight="1">
      <c r="A63" s="33" t="s">
        <v>292</v>
      </c>
      <c r="B63" s="27">
        <v>0</v>
      </c>
      <c r="C63" s="27">
        <v>195280000000</v>
      </c>
      <c r="D63" s="27">
        <v>0</v>
      </c>
      <c r="E63" s="27">
        <v>195280000000</v>
      </c>
      <c r="F63" s="28" t="s">
        <v>193</v>
      </c>
    </row>
    <row r="64" spans="1:6" ht="21.75" customHeight="1">
      <c r="A64" s="33" t="s">
        <v>292</v>
      </c>
      <c r="B64" s="27">
        <v>0</v>
      </c>
      <c r="C64" s="27">
        <v>762000000000</v>
      </c>
      <c r="D64" s="27">
        <v>0</v>
      </c>
      <c r="E64" s="27">
        <v>762000000000</v>
      </c>
      <c r="F64" s="28" t="s">
        <v>194</v>
      </c>
    </row>
    <row r="65" spans="1:6" ht="21.75" customHeight="1">
      <c r="A65" s="33" t="s">
        <v>162</v>
      </c>
      <c r="B65" s="27">
        <v>0</v>
      </c>
      <c r="C65" s="27">
        <v>200000000000</v>
      </c>
      <c r="D65" s="27">
        <v>0</v>
      </c>
      <c r="E65" s="27">
        <v>200000000000</v>
      </c>
      <c r="F65" s="28" t="s">
        <v>174</v>
      </c>
    </row>
    <row r="66" spans="1:6" ht="21.75" customHeight="1">
      <c r="A66" s="34" t="s">
        <v>157</v>
      </c>
      <c r="B66" s="29">
        <v>0</v>
      </c>
      <c r="C66" s="29">
        <v>902360000000</v>
      </c>
      <c r="D66" s="29">
        <v>0</v>
      </c>
      <c r="E66" s="29">
        <v>902360000000</v>
      </c>
      <c r="F66" s="30" t="s">
        <v>195</v>
      </c>
    </row>
    <row r="67" spans="1:6" ht="21.75" customHeight="1" thickBot="1">
      <c r="A67" s="35" t="s">
        <v>26</v>
      </c>
      <c r="B67" s="31">
        <v>15185222837329</v>
      </c>
      <c r="C67" s="31">
        <v>19017960121644</v>
      </c>
      <c r="D67" s="31">
        <v>21340529354847</v>
      </c>
      <c r="E67" s="31">
        <v>12862653604126</v>
      </c>
      <c r="F67" s="32">
        <v>0</v>
      </c>
    </row>
    <row r="68" spans="1:6" ht="13.5" thickTop="1"/>
  </sheetData>
  <sortState xmlns:xlrd2="http://schemas.microsoft.com/office/spreadsheetml/2017/richdata2" ref="A9:A66">
    <sortCondition ref="A9:A66"/>
  </sortState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742C-0DC5-4A35-B1A5-3539CB74AF59}">
  <sheetPr>
    <pageSetUpPr fitToPage="1"/>
  </sheetPr>
  <dimension ref="A1:Q32"/>
  <sheetViews>
    <sheetView rightToLeft="1" topLeftCell="A4" zoomScaleNormal="100" workbookViewId="0">
      <selection activeCell="D20" sqref="D20"/>
    </sheetView>
  </sheetViews>
  <sheetFormatPr defaultRowHeight="12.75"/>
  <cols>
    <col min="1" max="1" width="38.42578125" style="21" bestFit="1" customWidth="1"/>
    <col min="2" max="2" width="6.85546875" style="21" customWidth="1"/>
    <col min="3" max="3" width="1.28515625" style="21" customWidth="1"/>
    <col min="4" max="4" width="19" style="21" bestFit="1" customWidth="1"/>
    <col min="5" max="5" width="1.28515625" style="21" customWidth="1"/>
    <col min="6" max="6" width="18.7109375" style="21" bestFit="1" customWidth="1"/>
    <col min="7" max="7" width="1.28515625" style="21" customWidth="1"/>
    <col min="8" max="8" width="19" style="21" bestFit="1" customWidth="1"/>
    <col min="9" max="9" width="1.28515625" style="21" customWidth="1"/>
    <col min="10" max="10" width="18.42578125" style="21" bestFit="1" customWidth="1"/>
    <col min="11" max="11" width="1.28515625" style="21" customWidth="1"/>
    <col min="12" max="12" width="19.42578125" style="21" customWidth="1"/>
    <col min="13" max="13" width="0.28515625" style="21" customWidth="1"/>
    <col min="14" max="16" width="9.140625" style="21"/>
    <col min="17" max="17" width="17.5703125" style="21" bestFit="1" customWidth="1"/>
    <col min="18" max="16384" width="9.140625" style="21"/>
  </cols>
  <sheetData>
    <row r="1" spans="1:17" ht="29.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7" ht="21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7" ht="21.75" customHeight="1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7" ht="14.45" customHeight="1"/>
    <row r="5" spans="1:17" ht="14.45" customHeight="1">
      <c r="A5" s="22" t="s">
        <v>145</v>
      </c>
      <c r="B5" s="54" t="s">
        <v>146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7" ht="14.45" customHeight="1">
      <c r="D6" s="23" t="s">
        <v>7</v>
      </c>
      <c r="F6" s="55" t="s">
        <v>8</v>
      </c>
      <c r="G6" s="55"/>
      <c r="H6" s="55"/>
      <c r="J6" s="23" t="s">
        <v>9</v>
      </c>
    </row>
    <row r="7" spans="1:17" ht="14.45" customHeight="1">
      <c r="D7" s="24"/>
      <c r="F7" s="24"/>
      <c r="G7" s="24"/>
      <c r="H7" s="24"/>
      <c r="J7" s="24"/>
    </row>
    <row r="8" spans="1:17" ht="14.45" customHeight="1">
      <c r="A8" s="55" t="s">
        <v>147</v>
      </c>
      <c r="B8" s="55"/>
      <c r="D8" s="23" t="s">
        <v>148</v>
      </c>
      <c r="F8" s="23" t="s">
        <v>149</v>
      </c>
      <c r="H8" s="23" t="s">
        <v>150</v>
      </c>
      <c r="J8" s="23" t="s">
        <v>148</v>
      </c>
      <c r="L8" s="23" t="s">
        <v>18</v>
      </c>
    </row>
    <row r="9" spans="1:17" ht="21.75" customHeight="1">
      <c r="A9" s="27" t="s">
        <v>154</v>
      </c>
      <c r="B9" s="41"/>
      <c r="D9" s="27">
        <v>10000000</v>
      </c>
      <c r="E9" s="27"/>
      <c r="F9" s="27">
        <v>0</v>
      </c>
      <c r="G9" s="27"/>
      <c r="H9" s="27">
        <v>0</v>
      </c>
      <c r="I9" s="27"/>
      <c r="J9" s="27">
        <v>10000000</v>
      </c>
      <c r="L9" s="26">
        <f>J9/Q11*100</f>
        <v>3.634868099377599E-5</v>
      </c>
      <c r="Q9" s="42">
        <v>518830000000</v>
      </c>
    </row>
    <row r="10" spans="1:17" ht="21.75" customHeight="1">
      <c r="A10" s="27" t="s">
        <v>151</v>
      </c>
      <c r="B10" s="41"/>
      <c r="D10" s="27">
        <v>81178022</v>
      </c>
      <c r="E10" s="27"/>
      <c r="F10" s="27">
        <v>343277</v>
      </c>
      <c r="G10" s="27"/>
      <c r="H10" s="27">
        <v>0</v>
      </c>
      <c r="I10" s="27"/>
      <c r="J10" s="27">
        <v>81521299</v>
      </c>
      <c r="L10" s="28">
        <f>J10/Q11*100</f>
        <v>2.96319169154923E-4</v>
      </c>
      <c r="Q10" s="42">
        <v>26992484651864</v>
      </c>
    </row>
    <row r="11" spans="1:17" ht="21.75" customHeight="1">
      <c r="A11" s="27" t="s">
        <v>184</v>
      </c>
      <c r="B11" s="41"/>
      <c r="D11" s="27">
        <v>1003250554</v>
      </c>
      <c r="E11" s="27"/>
      <c r="F11" s="27">
        <v>229631803</v>
      </c>
      <c r="G11" s="27"/>
      <c r="H11" s="27">
        <v>0</v>
      </c>
      <c r="I11" s="27"/>
      <c r="J11" s="27">
        <v>1232882357</v>
      </c>
      <c r="L11" s="28">
        <f>J11/Q11*100</f>
        <v>4.4813647497447644E-3</v>
      </c>
      <c r="Q11" s="42">
        <f>Q9+Q10</f>
        <v>27511314651864</v>
      </c>
    </row>
    <row r="12" spans="1:17" ht="21.75" customHeight="1">
      <c r="A12" s="27" t="s">
        <v>166</v>
      </c>
      <c r="B12" s="41"/>
      <c r="D12" s="27">
        <v>1118559648</v>
      </c>
      <c r="E12" s="27"/>
      <c r="F12" s="27">
        <v>1932951660198</v>
      </c>
      <c r="G12" s="27"/>
      <c r="H12" s="27">
        <v>1933153125000</v>
      </c>
      <c r="I12" s="27"/>
      <c r="J12" s="27">
        <v>917094846</v>
      </c>
      <c r="L12" s="28">
        <f>J12/Q11*100</f>
        <v>3.3335187998290126E-3</v>
      </c>
    </row>
    <row r="13" spans="1:17" ht="21.75" customHeight="1">
      <c r="A13" s="27" t="s">
        <v>158</v>
      </c>
      <c r="B13" s="41"/>
      <c r="D13" s="27">
        <v>368708070</v>
      </c>
      <c r="E13" s="27"/>
      <c r="F13" s="27">
        <v>1559153</v>
      </c>
      <c r="G13" s="27"/>
      <c r="H13" s="27">
        <v>75000</v>
      </c>
      <c r="I13" s="27"/>
      <c r="J13" s="27">
        <v>370192223</v>
      </c>
      <c r="L13" s="28">
        <f>J13/Q11*100</f>
        <v>1.3455999020203784E-3</v>
      </c>
    </row>
    <row r="14" spans="1:17" ht="21.75" customHeight="1">
      <c r="A14" s="27" t="s">
        <v>180</v>
      </c>
      <c r="B14" s="41"/>
      <c r="D14" s="27">
        <v>41781510585</v>
      </c>
      <c r="E14" s="27"/>
      <c r="F14" s="27">
        <v>10707164757319</v>
      </c>
      <c r="G14" s="27"/>
      <c r="H14" s="27">
        <v>10733948799395</v>
      </c>
      <c r="I14" s="27"/>
      <c r="J14" s="27">
        <v>14997468509</v>
      </c>
      <c r="L14" s="28">
        <f>J14/Q11*100</f>
        <v>5.4513819854784228E-2</v>
      </c>
    </row>
    <row r="15" spans="1:17" ht="21.75" customHeight="1">
      <c r="A15" s="27" t="s">
        <v>167</v>
      </c>
      <c r="B15" s="41"/>
      <c r="D15" s="27">
        <v>10113029630450</v>
      </c>
      <c r="E15" s="27"/>
      <c r="F15" s="27">
        <v>4043972169894</v>
      </c>
      <c r="G15" s="27"/>
      <c r="H15" s="27">
        <v>6071427355452</v>
      </c>
      <c r="I15" s="27"/>
      <c r="J15" s="27">
        <v>8085574444892</v>
      </c>
      <c r="L15" s="28">
        <f>J15/Q11*100</f>
        <v>29.389996614880669</v>
      </c>
    </row>
    <row r="16" spans="1:17" ht="21.75" customHeight="1">
      <c r="A16" s="27" t="s">
        <v>289</v>
      </c>
      <c r="B16" s="41"/>
      <c r="D16" s="27">
        <v>1488310000000</v>
      </c>
      <c r="E16" s="27"/>
      <c r="F16" s="27">
        <v>0</v>
      </c>
      <c r="G16" s="27"/>
      <c r="H16" s="27">
        <v>420000000000</v>
      </c>
      <c r="I16" s="27"/>
      <c r="J16" s="27">
        <v>1068310000000</v>
      </c>
      <c r="L16" s="28">
        <f>J16/Q11*100</f>
        <v>3.8831659392460831</v>
      </c>
    </row>
    <row r="17" spans="1:15" ht="21.75" customHeight="1">
      <c r="A17" s="27" t="s">
        <v>290</v>
      </c>
      <c r="B17" s="41"/>
      <c r="D17" s="27">
        <v>2058300000000</v>
      </c>
      <c r="E17" s="27"/>
      <c r="F17" s="27">
        <v>0</v>
      </c>
      <c r="G17" s="27"/>
      <c r="H17" s="27">
        <v>1648000000000</v>
      </c>
      <c r="I17" s="27"/>
      <c r="J17" s="27">
        <v>410300000000</v>
      </c>
      <c r="L17" s="28">
        <f>J17/Q11*100</f>
        <v>1.4913863811746291</v>
      </c>
    </row>
    <row r="18" spans="1:15" ht="21.75" customHeight="1">
      <c r="A18" s="27" t="s">
        <v>155</v>
      </c>
      <c r="B18" s="41"/>
      <c r="D18" s="27">
        <v>145000000000</v>
      </c>
      <c r="E18" s="27"/>
      <c r="F18" s="27">
        <v>0</v>
      </c>
      <c r="G18" s="27"/>
      <c r="H18" s="27">
        <v>0</v>
      </c>
      <c r="I18" s="27"/>
      <c r="J18" s="27">
        <v>145000000000</v>
      </c>
      <c r="L18" s="28">
        <f>J18/Q11*100</f>
        <v>0.52705587440975188</v>
      </c>
    </row>
    <row r="19" spans="1:15" ht="21.75" customHeight="1">
      <c r="A19" s="27" t="s">
        <v>160</v>
      </c>
      <c r="B19" s="41"/>
      <c r="D19" s="27">
        <v>34000000000</v>
      </c>
      <c r="E19" s="27"/>
      <c r="F19" s="27">
        <v>0</v>
      </c>
      <c r="G19" s="27"/>
      <c r="H19" s="27">
        <v>34000000000</v>
      </c>
      <c r="I19" s="27"/>
      <c r="J19" s="27">
        <v>0</v>
      </c>
      <c r="L19" s="28">
        <f>J19/Q11*100</f>
        <v>0</v>
      </c>
    </row>
    <row r="20" spans="1:15" ht="21.75" customHeight="1">
      <c r="A20" s="27" t="s">
        <v>156</v>
      </c>
      <c r="B20" s="41"/>
      <c r="D20" s="27">
        <v>52800000000</v>
      </c>
      <c r="E20" s="27"/>
      <c r="F20" s="27">
        <v>0</v>
      </c>
      <c r="G20" s="27"/>
      <c r="H20" s="27">
        <v>0</v>
      </c>
      <c r="I20" s="27"/>
      <c r="J20" s="27">
        <v>52800000000</v>
      </c>
      <c r="L20" s="28">
        <f>J20/Q11*100</f>
        <v>0.19192103564713725</v>
      </c>
    </row>
    <row r="21" spans="1:15" ht="21.75" customHeight="1">
      <c r="A21" s="27" t="s">
        <v>291</v>
      </c>
      <c r="B21" s="41"/>
      <c r="D21" s="27">
        <v>615420000000</v>
      </c>
      <c r="E21" s="27"/>
      <c r="F21" s="27">
        <v>0</v>
      </c>
      <c r="G21" s="27"/>
      <c r="H21" s="27">
        <v>500000000000</v>
      </c>
      <c r="I21" s="27"/>
      <c r="J21" s="27">
        <v>115420000000</v>
      </c>
      <c r="L21" s="28">
        <f>J21/Q11*100</f>
        <v>0.41953647603016253</v>
      </c>
    </row>
    <row r="22" spans="1:15" ht="21.75" customHeight="1">
      <c r="A22" s="27" t="s">
        <v>153</v>
      </c>
      <c r="B22" s="41"/>
      <c r="D22" s="27">
        <v>586000000000</v>
      </c>
      <c r="E22" s="27"/>
      <c r="F22" s="27">
        <v>0</v>
      </c>
      <c r="G22" s="27"/>
      <c r="H22" s="27">
        <v>0</v>
      </c>
      <c r="I22" s="27"/>
      <c r="J22" s="27">
        <v>586000000000</v>
      </c>
      <c r="L22" s="28">
        <f>J22/Q11*100</f>
        <v>2.1300327062352733</v>
      </c>
    </row>
    <row r="23" spans="1:15" ht="21.75" customHeight="1">
      <c r="A23" s="27" t="s">
        <v>152</v>
      </c>
      <c r="B23" s="41"/>
      <c r="D23" s="27">
        <v>48000000000</v>
      </c>
      <c r="E23" s="27"/>
      <c r="F23" s="27">
        <v>0</v>
      </c>
      <c r="G23" s="27"/>
      <c r="H23" s="27">
        <v>0</v>
      </c>
      <c r="I23" s="27"/>
      <c r="J23" s="27">
        <v>48000000000</v>
      </c>
      <c r="L23" s="28">
        <f>J23/Q11*100</f>
        <v>0.17447366877012477</v>
      </c>
    </row>
    <row r="24" spans="1:15" ht="21.75" customHeight="1">
      <c r="A24" s="27" t="s">
        <v>163</v>
      </c>
      <c r="B24" s="41"/>
      <c r="D24" s="27">
        <v>0</v>
      </c>
      <c r="E24" s="27"/>
      <c r="F24" s="27">
        <v>65000000000</v>
      </c>
      <c r="G24" s="27"/>
      <c r="H24" s="27">
        <v>0</v>
      </c>
      <c r="I24" s="27"/>
      <c r="J24" s="27">
        <v>65000000000</v>
      </c>
      <c r="L24" s="28">
        <f>J24/Q11*100</f>
        <v>0.23626642645954399</v>
      </c>
    </row>
    <row r="25" spans="1:15" ht="21.75" customHeight="1">
      <c r="A25" s="27" t="s">
        <v>161</v>
      </c>
      <c r="B25" s="41"/>
      <c r="D25" s="27">
        <v>0</v>
      </c>
      <c r="E25" s="27"/>
      <c r="F25" s="27">
        <v>209000000000</v>
      </c>
      <c r="G25" s="27"/>
      <c r="H25" s="27">
        <v>0</v>
      </c>
      <c r="I25" s="27"/>
      <c r="J25" s="27">
        <v>209000000000</v>
      </c>
      <c r="L25" s="28">
        <f>J25/Q11*100</f>
        <v>0.75968743276991824</v>
      </c>
    </row>
    <row r="26" spans="1:15" ht="21.75" customHeight="1">
      <c r="A26" s="27" t="s">
        <v>292</v>
      </c>
      <c r="B26" s="41"/>
      <c r="D26" s="27">
        <v>0</v>
      </c>
      <c r="E26" s="27"/>
      <c r="F26" s="27">
        <v>957280000000</v>
      </c>
      <c r="G26" s="27"/>
      <c r="H26" s="27">
        <v>0</v>
      </c>
      <c r="I26" s="27"/>
      <c r="J26" s="27">
        <v>957280000000</v>
      </c>
      <c r="L26" s="28">
        <f>J26/Q11*100</f>
        <v>3.4795865341721881</v>
      </c>
    </row>
    <row r="27" spans="1:15" ht="21.75" customHeight="1">
      <c r="A27" s="27" t="s">
        <v>162</v>
      </c>
      <c r="B27" s="41"/>
      <c r="D27" s="27">
        <v>0</v>
      </c>
      <c r="E27" s="27"/>
      <c r="F27" s="27">
        <v>200000000000</v>
      </c>
      <c r="G27" s="27"/>
      <c r="H27" s="27">
        <v>0</v>
      </c>
      <c r="I27" s="27"/>
      <c r="J27" s="27">
        <v>200000000000</v>
      </c>
      <c r="L27" s="28">
        <f>J27/Q11*100</f>
        <v>0.72697361987551989</v>
      </c>
    </row>
    <row r="28" spans="1:15" ht="21.75" customHeight="1">
      <c r="A28" s="27" t="s">
        <v>157</v>
      </c>
      <c r="B28" s="41"/>
      <c r="D28" s="27">
        <v>0</v>
      </c>
      <c r="E28" s="27"/>
      <c r="F28" s="27">
        <v>902360000000</v>
      </c>
      <c r="G28" s="27"/>
      <c r="H28" s="27">
        <v>0</v>
      </c>
      <c r="I28" s="27"/>
      <c r="J28" s="27">
        <v>902360000000</v>
      </c>
      <c r="L28" s="28">
        <f>J28/Q11*100</f>
        <v>3.2799595781543704</v>
      </c>
    </row>
    <row r="29" spans="1:15" ht="21.75" customHeight="1" thickBot="1">
      <c r="A29" s="52" t="s">
        <v>26</v>
      </c>
      <c r="B29" s="52"/>
      <c r="D29" s="31">
        <f>SUM(D9:D28)</f>
        <v>15185222837329</v>
      </c>
      <c r="F29" s="31">
        <f>SUM(F9:F28)</f>
        <v>19017960121644</v>
      </c>
      <c r="H29" s="31">
        <f>SUM(H9:H28)</f>
        <v>21340529354847</v>
      </c>
      <c r="J29" s="31">
        <f>SUM(J9:J28)</f>
        <v>12862653604126</v>
      </c>
      <c r="L29" s="32">
        <f>SUM(L9:L28)</f>
        <v>46.754049258981894</v>
      </c>
      <c r="O29" s="21">
        <f>J29/Q11*100</f>
        <v>46.754049258981901</v>
      </c>
    </row>
    <row r="30" spans="1:15" ht="13.5" thickTop="1"/>
    <row r="32" spans="1:15">
      <c r="D32" s="42"/>
      <c r="E32" s="42"/>
      <c r="F32" s="42"/>
      <c r="G32" s="42"/>
      <c r="H32" s="42"/>
      <c r="I32" s="42"/>
      <c r="J32" s="42"/>
      <c r="K32" s="42"/>
    </row>
  </sheetData>
  <mergeCells count="7">
    <mergeCell ref="A29:B29"/>
    <mergeCell ref="A1:L1"/>
    <mergeCell ref="A2:L2"/>
    <mergeCell ref="A3:L3"/>
    <mergeCell ref="B5:L5"/>
    <mergeCell ref="F6:H6"/>
    <mergeCell ref="A8:B8"/>
  </mergeCells>
  <pageMargins left="0.39" right="0.39" top="0.39" bottom="0.39" header="0" footer="0"/>
  <pageSetup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opLeftCell="A4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6" t="s">
        <v>0</v>
      </c>
      <c r="B1" s="56"/>
      <c r="C1" s="56"/>
    </row>
    <row r="2" spans="1:3" ht="21.75" customHeight="1">
      <c r="A2" s="56" t="s">
        <v>1</v>
      </c>
      <c r="B2" s="56"/>
      <c r="C2" s="56"/>
    </row>
    <row r="3" spans="1:3" ht="21.75" customHeight="1">
      <c r="A3" s="56" t="s">
        <v>2</v>
      </c>
      <c r="B3" s="56"/>
      <c r="C3" s="56"/>
    </row>
    <row r="4" spans="1:3" ht="7.35" customHeight="1"/>
    <row r="5" spans="1:3" ht="123.6" customHeight="1">
      <c r="B5" s="57"/>
    </row>
    <row r="6" spans="1:3" ht="123.6" customHeight="1">
      <c r="B6" s="5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B24"/>
  <sheetViews>
    <sheetView rightToLeft="1" workbookViewId="0">
      <selection activeCell="Z11" sqref="A11:Z14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5.140625" customWidth="1"/>
    <col min="19" max="19" width="4.140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14.45" customHeight="1">
      <c r="A4" s="1" t="s">
        <v>3</v>
      </c>
      <c r="B4" s="58" t="s">
        <v>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14.45" customHeight="1">
      <c r="A5" s="58" t="s">
        <v>5</v>
      </c>
      <c r="B5" s="58"/>
      <c r="C5" s="58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4.45" customHeight="1">
      <c r="F6" s="59" t="s">
        <v>7</v>
      </c>
      <c r="G6" s="59"/>
      <c r="H6" s="59"/>
      <c r="I6" s="59"/>
      <c r="J6" s="59"/>
      <c r="L6" s="59" t="s">
        <v>8</v>
      </c>
      <c r="M6" s="59"/>
      <c r="N6" s="59"/>
      <c r="O6" s="59"/>
      <c r="P6" s="59"/>
      <c r="Q6" s="59"/>
      <c r="R6" s="59"/>
      <c r="T6" s="59" t="s">
        <v>9</v>
      </c>
      <c r="U6" s="59"/>
      <c r="V6" s="59"/>
      <c r="W6" s="59"/>
      <c r="X6" s="59"/>
      <c r="Y6" s="59"/>
      <c r="Z6" s="59"/>
      <c r="AA6" s="59"/>
      <c r="AB6" s="59"/>
    </row>
    <row r="7" spans="1:28" ht="14.45" customHeight="1">
      <c r="F7" s="3"/>
      <c r="G7" s="3"/>
      <c r="H7" s="3"/>
      <c r="I7" s="3"/>
      <c r="J7" s="3"/>
      <c r="L7" s="60" t="s">
        <v>10</v>
      </c>
      <c r="M7" s="60"/>
      <c r="N7" s="60"/>
      <c r="O7" s="3"/>
      <c r="P7" s="60" t="s">
        <v>11</v>
      </c>
      <c r="Q7" s="60"/>
      <c r="R7" s="6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59" t="s">
        <v>12</v>
      </c>
      <c r="B8" s="59"/>
      <c r="C8" s="59"/>
      <c r="E8" s="59" t="s">
        <v>13</v>
      </c>
      <c r="F8" s="5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61" t="s">
        <v>19</v>
      </c>
      <c r="B9" s="61"/>
      <c r="C9" s="61"/>
      <c r="E9" s="62">
        <v>7000000</v>
      </c>
      <c r="F9" s="62"/>
      <c r="H9" s="6">
        <v>10958945451</v>
      </c>
      <c r="J9" s="6">
        <v>16324289100</v>
      </c>
      <c r="L9" s="6">
        <v>0</v>
      </c>
      <c r="N9" s="6">
        <v>0</v>
      </c>
      <c r="P9" s="6">
        <v>-7000000</v>
      </c>
      <c r="R9" s="6">
        <v>17542000972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21.75" customHeight="1">
      <c r="A10" s="63" t="s">
        <v>20</v>
      </c>
      <c r="B10" s="63"/>
      <c r="C10" s="63"/>
      <c r="E10" s="64">
        <v>2000000</v>
      </c>
      <c r="F10" s="64"/>
      <c r="H10" s="9">
        <v>21379822021</v>
      </c>
      <c r="J10" s="9">
        <v>18270639000</v>
      </c>
      <c r="L10" s="9">
        <v>0</v>
      </c>
      <c r="N10" s="9">
        <v>0</v>
      </c>
      <c r="P10" s="9">
        <v>-2000000</v>
      </c>
      <c r="R10" s="9">
        <v>20713934451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75" customHeight="1">
      <c r="A11" s="63" t="s">
        <v>21</v>
      </c>
      <c r="B11" s="63"/>
      <c r="C11" s="63"/>
      <c r="E11" s="64">
        <v>1750000</v>
      </c>
      <c r="F11" s="64"/>
      <c r="H11" s="9">
        <v>29843421223</v>
      </c>
      <c r="J11" s="9">
        <v>41489161875</v>
      </c>
      <c r="L11" s="9">
        <v>0</v>
      </c>
      <c r="N11" s="9">
        <v>0</v>
      </c>
      <c r="P11" s="9">
        <v>-796400</v>
      </c>
      <c r="R11" s="9">
        <v>19170985671</v>
      </c>
      <c r="T11" s="9">
        <v>953600</v>
      </c>
      <c r="V11" s="9">
        <v>23000</v>
      </c>
      <c r="X11" s="9">
        <v>16262106557</v>
      </c>
      <c r="Z11" s="9">
        <v>21802299841</v>
      </c>
      <c r="AB11" s="10">
        <v>0.08</v>
      </c>
    </row>
    <row r="12" spans="1:28" ht="21.75" customHeight="1">
      <c r="A12" s="63" t="s">
        <v>22</v>
      </c>
      <c r="B12" s="63"/>
      <c r="C12" s="63"/>
      <c r="E12" s="64">
        <v>325739</v>
      </c>
      <c r="F12" s="64"/>
      <c r="H12" s="9">
        <v>377857240</v>
      </c>
      <c r="J12" s="9">
        <v>452025990</v>
      </c>
      <c r="L12" s="9">
        <v>0</v>
      </c>
      <c r="N12" s="9">
        <v>0</v>
      </c>
      <c r="P12" s="9">
        <v>0</v>
      </c>
      <c r="R12" s="9">
        <v>0</v>
      </c>
      <c r="T12" s="9">
        <v>325739</v>
      </c>
      <c r="V12" s="9">
        <v>1704</v>
      </c>
      <c r="X12" s="9">
        <v>377857240</v>
      </c>
      <c r="Z12" s="9">
        <v>551756654</v>
      </c>
      <c r="AB12" s="10">
        <v>0</v>
      </c>
    </row>
    <row r="13" spans="1:28" ht="21.75" customHeight="1">
      <c r="A13" s="63" t="s">
        <v>23</v>
      </c>
      <c r="B13" s="63"/>
      <c r="C13" s="63"/>
      <c r="E13" s="64">
        <v>360028</v>
      </c>
      <c r="F13" s="64"/>
      <c r="H13" s="9">
        <v>778218488</v>
      </c>
      <c r="J13" s="9">
        <v>921198135</v>
      </c>
      <c r="L13" s="9">
        <v>0</v>
      </c>
      <c r="N13" s="9">
        <v>0</v>
      </c>
      <c r="P13" s="9">
        <v>0</v>
      </c>
      <c r="R13" s="9">
        <v>0</v>
      </c>
      <c r="T13" s="9">
        <v>360028</v>
      </c>
      <c r="V13" s="9">
        <v>2704</v>
      </c>
      <c r="X13" s="9">
        <v>778218488</v>
      </c>
      <c r="Z13" s="9">
        <v>967723294</v>
      </c>
      <c r="AB13" s="10">
        <v>0</v>
      </c>
    </row>
    <row r="14" spans="1:28" ht="21.75" customHeight="1">
      <c r="A14" s="63" t="s">
        <v>24</v>
      </c>
      <c r="B14" s="63"/>
      <c r="C14" s="63"/>
      <c r="E14" s="64">
        <v>1174922</v>
      </c>
      <c r="F14" s="64"/>
      <c r="H14" s="9">
        <v>24095264103</v>
      </c>
      <c r="J14" s="9">
        <v>16491188743</v>
      </c>
      <c r="L14" s="9">
        <v>0</v>
      </c>
      <c r="N14" s="9">
        <v>0</v>
      </c>
      <c r="P14" s="9">
        <v>-1174000</v>
      </c>
      <c r="R14" s="9">
        <v>15383734516</v>
      </c>
      <c r="T14" s="9">
        <v>922</v>
      </c>
      <c r="V14" s="9">
        <v>13210</v>
      </c>
      <c r="X14" s="9">
        <v>18908345</v>
      </c>
      <c r="Z14" s="9">
        <v>12107152</v>
      </c>
      <c r="AB14" s="10">
        <v>0</v>
      </c>
    </row>
    <row r="15" spans="1:28" ht="21.75" customHeight="1">
      <c r="A15" s="65" t="s">
        <v>25</v>
      </c>
      <c r="B15" s="65"/>
      <c r="C15" s="65"/>
      <c r="D15" s="12"/>
      <c r="E15" s="64">
        <v>4000000</v>
      </c>
      <c r="F15" s="66"/>
      <c r="H15" s="13">
        <v>24884268834</v>
      </c>
      <c r="J15" s="13">
        <v>21670290000</v>
      </c>
      <c r="L15" s="13">
        <v>0</v>
      </c>
      <c r="N15" s="13">
        <v>0</v>
      </c>
      <c r="P15" s="13">
        <v>-4000000</v>
      </c>
      <c r="R15" s="13">
        <v>23737914102</v>
      </c>
      <c r="T15" s="13">
        <v>0</v>
      </c>
      <c r="V15" s="13">
        <v>0</v>
      </c>
      <c r="X15" s="13">
        <v>0</v>
      </c>
      <c r="Z15" s="13">
        <v>0</v>
      </c>
      <c r="AB15" s="14">
        <v>0</v>
      </c>
    </row>
    <row r="16" spans="1:28" ht="21.75" customHeight="1">
      <c r="A16" s="67" t="s">
        <v>26</v>
      </c>
      <c r="B16" s="67"/>
      <c r="C16" s="67"/>
      <c r="D16" s="67"/>
      <c r="F16" s="16">
        <v>16610689</v>
      </c>
      <c r="H16" s="16">
        <v>112317797360</v>
      </c>
      <c r="J16" s="16">
        <f>SUM(J9:J15)</f>
        <v>115618792843</v>
      </c>
      <c r="L16" s="16">
        <v>0</v>
      </c>
      <c r="N16" s="16">
        <v>0</v>
      </c>
      <c r="P16" s="16">
        <v>-14970400</v>
      </c>
      <c r="R16" s="16">
        <v>96548569712</v>
      </c>
      <c r="T16" s="16">
        <v>1640289</v>
      </c>
      <c r="V16" s="16"/>
      <c r="X16" s="16">
        <v>17437090630</v>
      </c>
      <c r="Z16" s="16">
        <f>SUM(Z9:Z15)</f>
        <v>23333886941</v>
      </c>
      <c r="AB16" s="17">
        <v>0.08</v>
      </c>
    </row>
    <row r="18" spans="8:26">
      <c r="H18" s="20">
        <v>111939940120</v>
      </c>
      <c r="Z18" s="20">
        <v>17059233394</v>
      </c>
    </row>
    <row r="19" spans="8:26">
      <c r="H19" s="20">
        <v>3226826733</v>
      </c>
      <c r="Z19" s="20">
        <v>5722896894</v>
      </c>
    </row>
    <row r="20" spans="8:26">
      <c r="H20" s="20">
        <v>74168750</v>
      </c>
      <c r="Z20" s="20">
        <v>173899413</v>
      </c>
    </row>
    <row r="21" spans="8:26">
      <c r="H21" s="20">
        <v>377857240</v>
      </c>
      <c r="Z21" s="20">
        <v>377857240</v>
      </c>
    </row>
    <row r="22" spans="8:26">
      <c r="Z22" s="20">
        <f>SUM(Z18:Z21)</f>
        <v>23333886941</v>
      </c>
    </row>
    <row r="23" spans="8:26">
      <c r="H23" s="20">
        <f>H18+H19+H20+H21</f>
        <v>115618792843</v>
      </c>
      <c r="Z23" s="20">
        <f>Z16-Z22</f>
        <v>0</v>
      </c>
    </row>
    <row r="24" spans="8:26">
      <c r="H24" s="20">
        <f>J16-H23</f>
        <v>0</v>
      </c>
    </row>
  </sheetData>
  <mergeCells count="28">
    <mergeCell ref="A14:C14"/>
    <mergeCell ref="E14:F14"/>
    <mergeCell ref="A15:C15"/>
    <mergeCell ref="E15:F15"/>
    <mergeCell ref="A16:D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Y34"/>
  <sheetViews>
    <sheetView rightToLeft="1" topLeftCell="A4" workbookViewId="0">
      <selection activeCell="Y21" sqref="A21:Y28"/>
    </sheetView>
  </sheetViews>
  <sheetFormatPr defaultRowHeight="12.75"/>
  <cols>
    <col min="1" max="1" width="36.42578125" bestFit="1" customWidth="1"/>
    <col min="2" max="2" width="2.5703125" customWidth="1"/>
    <col min="3" max="3" width="11" bestFit="1" customWidth="1"/>
    <col min="4" max="4" width="1.28515625" customWidth="1"/>
    <col min="5" max="5" width="17.42578125" bestFit="1" customWidth="1"/>
    <col min="6" max="6" width="1.28515625" customWidth="1"/>
    <col min="7" max="7" width="17.7109375" bestFit="1" customWidth="1"/>
    <col min="8" max="8" width="1.28515625" customWidth="1"/>
    <col min="9" max="9" width="13" customWidth="1"/>
    <col min="10" max="10" width="1.28515625" customWidth="1"/>
    <col min="11" max="11" width="16.140625" bestFit="1" customWidth="1"/>
    <col min="12" max="12" width="1.28515625" customWidth="1"/>
    <col min="13" max="13" width="13" customWidth="1"/>
    <col min="14" max="14" width="1.28515625" customWidth="1"/>
    <col min="15" max="15" width="17.7109375" bestFit="1" customWidth="1"/>
    <col min="16" max="16" width="1.28515625" customWidth="1"/>
    <col min="17" max="17" width="15.5703125" customWidth="1"/>
    <col min="18" max="18" width="1.28515625" customWidth="1"/>
    <col min="19" max="19" width="19.42578125" customWidth="1"/>
    <col min="20" max="20" width="1.28515625" customWidth="1"/>
    <col min="21" max="21" width="16.140625" bestFit="1" customWidth="1"/>
    <col min="22" max="22" width="1.28515625" customWidth="1"/>
    <col min="23" max="23" width="16.8554687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14.45" customHeight="1"/>
    <row r="5" spans="1:25" ht="14.45" customHeight="1">
      <c r="A5" s="1" t="s">
        <v>29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4.45" customHeight="1">
      <c r="C6" s="59" t="s">
        <v>7</v>
      </c>
      <c r="D6" s="59"/>
      <c r="E6" s="59"/>
      <c r="F6" s="59"/>
      <c r="G6" s="59"/>
      <c r="I6" s="59" t="s">
        <v>8</v>
      </c>
      <c r="J6" s="59"/>
      <c r="K6" s="59"/>
      <c r="L6" s="59"/>
      <c r="M6" s="59"/>
      <c r="N6" s="59"/>
      <c r="O6" s="59"/>
      <c r="Q6" s="59" t="s">
        <v>9</v>
      </c>
      <c r="R6" s="59"/>
      <c r="S6" s="59"/>
      <c r="T6" s="59"/>
      <c r="U6" s="59"/>
      <c r="V6" s="59"/>
      <c r="W6" s="59"/>
      <c r="X6" s="59"/>
      <c r="Y6" s="59"/>
    </row>
    <row r="7" spans="1:25" ht="14.45" customHeight="1">
      <c r="C7" s="3"/>
      <c r="D7" s="3"/>
      <c r="E7" s="3"/>
      <c r="F7" s="3"/>
      <c r="G7" s="3"/>
      <c r="I7" s="60" t="s">
        <v>30</v>
      </c>
      <c r="J7" s="60"/>
      <c r="K7" s="60"/>
      <c r="L7" s="3"/>
      <c r="M7" s="60" t="s">
        <v>31</v>
      </c>
      <c r="N7" s="60"/>
      <c r="O7" s="60"/>
      <c r="Q7" s="3"/>
      <c r="R7" s="3"/>
      <c r="S7" s="3"/>
      <c r="T7" s="3"/>
      <c r="U7" s="3"/>
      <c r="V7" s="3"/>
      <c r="W7" s="3"/>
      <c r="X7" s="3"/>
      <c r="Y7" s="3"/>
    </row>
    <row r="8" spans="1:25" ht="14.45" customHeight="1">
      <c r="A8" s="2" t="s">
        <v>32</v>
      </c>
      <c r="C8" s="50" t="s">
        <v>33</v>
      </c>
      <c r="E8" s="2" t="s">
        <v>14</v>
      </c>
      <c r="G8" s="2" t="s">
        <v>15</v>
      </c>
      <c r="I8" s="4" t="s">
        <v>13</v>
      </c>
      <c r="J8" s="3"/>
      <c r="K8" s="4" t="s">
        <v>14</v>
      </c>
      <c r="M8" s="4" t="s">
        <v>13</v>
      </c>
      <c r="N8" s="3"/>
      <c r="O8" s="4" t="s">
        <v>16</v>
      </c>
      <c r="Q8" s="2" t="s">
        <v>13</v>
      </c>
      <c r="S8" s="2" t="s">
        <v>34</v>
      </c>
      <c r="U8" s="2" t="s">
        <v>14</v>
      </c>
      <c r="W8" s="2" t="s">
        <v>15</v>
      </c>
      <c r="Y8" s="2" t="s">
        <v>18</v>
      </c>
    </row>
    <row r="9" spans="1:25" ht="21.75" customHeight="1">
      <c r="A9" s="51" t="s">
        <v>52</v>
      </c>
      <c r="C9" s="73">
        <v>0</v>
      </c>
      <c r="E9" s="6">
        <v>0</v>
      </c>
      <c r="G9" s="6">
        <v>0</v>
      </c>
      <c r="I9" s="6">
        <v>30000000</v>
      </c>
      <c r="K9" s="6">
        <v>300348000000</v>
      </c>
      <c r="M9" s="6">
        <v>0</v>
      </c>
      <c r="O9" s="6">
        <v>0</v>
      </c>
      <c r="Q9" s="6">
        <v>30000000</v>
      </c>
      <c r="S9" s="6">
        <v>10000</v>
      </c>
      <c r="U9" s="6">
        <v>300348000000</v>
      </c>
      <c r="W9" s="6">
        <v>299643750000</v>
      </c>
      <c r="Y9" s="7">
        <v>1.1100000000000001</v>
      </c>
    </row>
    <row r="10" spans="1:25" ht="21.75" customHeight="1">
      <c r="A10" s="49" t="s">
        <v>49</v>
      </c>
      <c r="C10" s="71">
        <v>233406</v>
      </c>
      <c r="E10" s="9">
        <v>254999493874</v>
      </c>
      <c r="G10" s="9">
        <v>247304140270</v>
      </c>
      <c r="I10" s="9">
        <v>0</v>
      </c>
      <c r="K10" s="9">
        <v>0</v>
      </c>
      <c r="M10" s="9">
        <v>-88490</v>
      </c>
      <c r="O10" s="9">
        <v>96796801771.259995</v>
      </c>
      <c r="Q10" s="9">
        <v>144916</v>
      </c>
      <c r="S10" s="9">
        <v>1084426</v>
      </c>
      <c r="U10" s="9">
        <v>158322865112</v>
      </c>
      <c r="W10" s="9">
        <v>157150658216</v>
      </c>
      <c r="Y10" s="10">
        <v>0.57999999999999996</v>
      </c>
    </row>
    <row r="11" spans="1:25" ht="21.75" customHeight="1">
      <c r="A11" s="49" t="s">
        <v>47</v>
      </c>
      <c r="C11" s="71">
        <v>156312</v>
      </c>
      <c r="E11" s="9">
        <v>99999684128</v>
      </c>
      <c r="G11" s="9">
        <v>134423141704</v>
      </c>
      <c r="I11" s="9">
        <v>0</v>
      </c>
      <c r="K11" s="9">
        <v>0</v>
      </c>
      <c r="M11" s="9">
        <v>0</v>
      </c>
      <c r="O11" s="9">
        <v>0</v>
      </c>
      <c r="Q11" s="9">
        <v>156312</v>
      </c>
      <c r="S11" s="9">
        <v>873046</v>
      </c>
      <c r="U11" s="9">
        <v>99999684128</v>
      </c>
      <c r="W11" s="9">
        <v>136467546352</v>
      </c>
      <c r="Y11" s="10">
        <v>0.51</v>
      </c>
    </row>
    <row r="12" spans="1:25" ht="21.75" customHeight="1">
      <c r="A12" s="49" t="s">
        <v>50</v>
      </c>
      <c r="C12" s="71">
        <v>89441</v>
      </c>
      <c r="E12" s="9">
        <v>89999287933</v>
      </c>
      <c r="G12" s="9">
        <v>109396449833</v>
      </c>
      <c r="I12" s="9">
        <v>0</v>
      </c>
      <c r="K12" s="9">
        <v>0</v>
      </c>
      <c r="M12" s="9">
        <v>0</v>
      </c>
      <c r="O12" s="9">
        <v>0</v>
      </c>
      <c r="Q12" s="9">
        <v>89441</v>
      </c>
      <c r="S12" s="9">
        <v>1252397</v>
      </c>
      <c r="U12" s="9">
        <v>89999287933</v>
      </c>
      <c r="W12" s="9">
        <v>112015640077</v>
      </c>
      <c r="Y12" s="10">
        <v>0.41</v>
      </c>
    </row>
    <row r="13" spans="1:25" ht="21.75" customHeight="1">
      <c r="A13" s="79" t="s">
        <v>35</v>
      </c>
      <c r="C13" s="76">
        <v>2461</v>
      </c>
      <c r="E13" s="75">
        <v>59989973399</v>
      </c>
      <c r="G13" s="75">
        <v>75166608476</v>
      </c>
      <c r="I13" s="75">
        <v>0</v>
      </c>
      <c r="K13" s="75">
        <v>0</v>
      </c>
      <c r="M13" s="75">
        <v>0</v>
      </c>
      <c r="O13" s="75">
        <v>0</v>
      </c>
      <c r="Q13" s="75">
        <v>2461</v>
      </c>
      <c r="S13" s="75">
        <v>30883633</v>
      </c>
      <c r="U13" s="75">
        <v>59989973399</v>
      </c>
      <c r="W13" s="75">
        <v>76004620813</v>
      </c>
      <c r="Y13" s="80">
        <v>0.28000000000000003</v>
      </c>
    </row>
    <row r="14" spans="1:25" ht="21.75" customHeight="1">
      <c r="A14" s="49" t="s">
        <v>51</v>
      </c>
      <c r="C14" s="71">
        <v>0</v>
      </c>
      <c r="E14" s="9">
        <v>0</v>
      </c>
      <c r="G14" s="9">
        <v>0</v>
      </c>
      <c r="I14" s="9">
        <v>5000000</v>
      </c>
      <c r="K14" s="9">
        <v>50058000000</v>
      </c>
      <c r="M14" s="9">
        <v>0</v>
      </c>
      <c r="O14" s="9">
        <v>0</v>
      </c>
      <c r="Q14" s="9">
        <v>5000000</v>
      </c>
      <c r="S14" s="9">
        <v>10000</v>
      </c>
      <c r="U14" s="9">
        <v>50058000000</v>
      </c>
      <c r="W14" s="9">
        <v>49940625000</v>
      </c>
      <c r="Y14" s="10">
        <v>0.19</v>
      </c>
    </row>
    <row r="15" spans="1:25" ht="21.75" customHeight="1">
      <c r="A15" s="49" t="s">
        <v>37</v>
      </c>
      <c r="C15" s="71">
        <v>200000</v>
      </c>
      <c r="E15" s="9">
        <v>40563312383</v>
      </c>
      <c r="G15" s="9">
        <v>30144161250</v>
      </c>
      <c r="I15" s="9">
        <v>0</v>
      </c>
      <c r="K15" s="9">
        <v>0</v>
      </c>
      <c r="M15" s="9">
        <v>0</v>
      </c>
      <c r="O15" s="9">
        <v>0</v>
      </c>
      <c r="Q15" s="9">
        <v>200000</v>
      </c>
      <c r="S15" s="9">
        <v>171780</v>
      </c>
      <c r="U15" s="9">
        <v>40563312383</v>
      </c>
      <c r="W15" s="9">
        <v>34315202250</v>
      </c>
      <c r="Y15" s="10">
        <v>0.13</v>
      </c>
    </row>
    <row r="16" spans="1:25" ht="21.75" customHeight="1">
      <c r="A16" s="49" t="s">
        <v>46</v>
      </c>
      <c r="C16" s="71">
        <v>1724881</v>
      </c>
      <c r="E16" s="9">
        <v>19999995195</v>
      </c>
      <c r="G16" s="9">
        <v>23698140059</v>
      </c>
      <c r="I16" s="9">
        <v>0</v>
      </c>
      <c r="K16" s="9">
        <v>0</v>
      </c>
      <c r="M16" s="9">
        <v>0</v>
      </c>
      <c r="O16" s="9">
        <v>0</v>
      </c>
      <c r="Q16" s="9">
        <v>1724881</v>
      </c>
      <c r="S16" s="9">
        <v>14402</v>
      </c>
      <c r="U16" s="9">
        <v>19999995195</v>
      </c>
      <c r="W16" s="9">
        <v>24841736162</v>
      </c>
      <c r="Y16" s="10">
        <v>0.09</v>
      </c>
    </row>
    <row r="17" spans="1:25" ht="21.75" customHeight="1">
      <c r="A17" s="79" t="s">
        <v>54</v>
      </c>
      <c r="C17" s="76">
        <v>0</v>
      </c>
      <c r="E17" s="75">
        <v>0</v>
      </c>
      <c r="G17" s="75">
        <v>0</v>
      </c>
      <c r="I17" s="75">
        <v>2000000</v>
      </c>
      <c r="K17" s="75">
        <v>20024000000</v>
      </c>
      <c r="M17" s="75">
        <v>0</v>
      </c>
      <c r="O17" s="75">
        <v>0</v>
      </c>
      <c r="Q17" s="75">
        <v>2000000</v>
      </c>
      <c r="S17" s="75">
        <v>10070</v>
      </c>
      <c r="U17" s="75">
        <v>20024000000</v>
      </c>
      <c r="W17" s="75">
        <v>20115832000</v>
      </c>
      <c r="Y17" s="80">
        <v>7.0000000000000007E-2</v>
      </c>
    </row>
    <row r="18" spans="1:25" ht="21.75" customHeight="1">
      <c r="A18" s="49" t="s">
        <v>53</v>
      </c>
      <c r="C18" s="71">
        <v>0</v>
      </c>
      <c r="E18" s="9">
        <v>0</v>
      </c>
      <c r="G18" s="9">
        <v>0</v>
      </c>
      <c r="I18" s="9">
        <v>2000000</v>
      </c>
      <c r="K18" s="9">
        <v>20024000000</v>
      </c>
      <c r="M18" s="9">
        <v>0</v>
      </c>
      <c r="O18" s="9">
        <v>0</v>
      </c>
      <c r="Q18" s="9">
        <v>2000000</v>
      </c>
      <c r="S18" s="9">
        <v>10000</v>
      </c>
      <c r="U18" s="9">
        <v>20024000000</v>
      </c>
      <c r="W18" s="9">
        <v>19976000000</v>
      </c>
      <c r="Y18" s="10">
        <v>7.0000000000000007E-2</v>
      </c>
    </row>
    <row r="19" spans="1:25" ht="21.75" customHeight="1">
      <c r="A19" s="49" t="s">
        <v>42</v>
      </c>
      <c r="C19" s="71">
        <v>1384959</v>
      </c>
      <c r="E19" s="9">
        <v>16433112737</v>
      </c>
      <c r="G19" s="9">
        <v>12750008467</v>
      </c>
      <c r="I19" s="9">
        <v>0</v>
      </c>
      <c r="K19" s="9">
        <v>0</v>
      </c>
      <c r="M19" s="9">
        <v>0</v>
      </c>
      <c r="O19" s="9">
        <v>0</v>
      </c>
      <c r="Q19" s="9">
        <v>1384959</v>
      </c>
      <c r="S19" s="9">
        <v>9071</v>
      </c>
      <c r="U19" s="9">
        <v>16433112737</v>
      </c>
      <c r="W19" s="9">
        <v>12548044570</v>
      </c>
      <c r="Y19" s="10">
        <v>0.05</v>
      </c>
    </row>
    <row r="20" spans="1:25" ht="21.75" customHeight="1">
      <c r="A20" s="49" t="s">
        <v>45</v>
      </c>
      <c r="C20" s="71">
        <v>1500000</v>
      </c>
      <c r="E20" s="9">
        <v>22024518829</v>
      </c>
      <c r="G20" s="9">
        <v>18434083500</v>
      </c>
      <c r="I20" s="9">
        <v>0</v>
      </c>
      <c r="K20" s="9">
        <v>0</v>
      </c>
      <c r="M20" s="9">
        <v>-1023988</v>
      </c>
      <c r="O20" s="9">
        <v>12731466049</v>
      </c>
      <c r="Q20" s="9">
        <v>476012</v>
      </c>
      <c r="S20" s="9">
        <v>12704</v>
      </c>
      <c r="U20" s="9">
        <v>6989290171</v>
      </c>
      <c r="W20" s="9">
        <v>6040075330</v>
      </c>
      <c r="Y20" s="10">
        <v>0.02</v>
      </c>
    </row>
    <row r="21" spans="1:25" ht="21.75" customHeight="1">
      <c r="A21" s="49" t="s">
        <v>36</v>
      </c>
      <c r="C21" s="71">
        <v>57015344</v>
      </c>
      <c r="E21" s="9">
        <v>783214529835</v>
      </c>
      <c r="G21" s="9">
        <v>962285020661</v>
      </c>
      <c r="I21" s="9">
        <v>0</v>
      </c>
      <c r="K21" s="9">
        <v>0</v>
      </c>
      <c r="M21" s="9">
        <v>-57015344</v>
      </c>
      <c r="O21" s="9">
        <v>983662606294.64001</v>
      </c>
      <c r="Q21" s="9">
        <v>0</v>
      </c>
      <c r="S21" s="9">
        <v>0</v>
      </c>
      <c r="U21" s="9">
        <v>0</v>
      </c>
      <c r="W21" s="9">
        <v>0</v>
      </c>
      <c r="Y21" s="10">
        <v>0</v>
      </c>
    </row>
    <row r="22" spans="1:25" ht="21.75" customHeight="1">
      <c r="A22" s="49" t="s">
        <v>38</v>
      </c>
      <c r="C22" s="71">
        <v>50615628</v>
      </c>
      <c r="E22" s="9">
        <v>642133144822</v>
      </c>
      <c r="G22" s="9">
        <v>719583655493</v>
      </c>
      <c r="I22" s="9">
        <v>0</v>
      </c>
      <c r="K22" s="9">
        <v>0</v>
      </c>
      <c r="M22" s="9">
        <v>-50615628</v>
      </c>
      <c r="O22" s="9">
        <v>736841589461.64001</v>
      </c>
      <c r="Q22" s="9">
        <v>0</v>
      </c>
      <c r="S22" s="9">
        <v>0</v>
      </c>
      <c r="U22" s="9">
        <v>0</v>
      </c>
      <c r="W22" s="9">
        <v>0</v>
      </c>
      <c r="Y22" s="10">
        <v>0</v>
      </c>
    </row>
    <row r="23" spans="1:25" ht="21.75" customHeight="1">
      <c r="A23" s="49" t="s">
        <v>39</v>
      </c>
      <c r="C23" s="71">
        <v>2000000</v>
      </c>
      <c r="E23" s="9">
        <v>24846842849</v>
      </c>
      <c r="G23" s="9">
        <v>40132286250</v>
      </c>
      <c r="I23" s="9">
        <v>0</v>
      </c>
      <c r="K23" s="9">
        <v>0</v>
      </c>
      <c r="M23" s="9">
        <v>-2000000</v>
      </c>
      <c r="O23" s="9">
        <v>41574150160</v>
      </c>
      <c r="Q23" s="9">
        <v>0</v>
      </c>
      <c r="S23" s="9">
        <v>0</v>
      </c>
      <c r="U23" s="9">
        <v>0</v>
      </c>
      <c r="W23" s="9">
        <v>0</v>
      </c>
      <c r="Y23" s="10">
        <v>0</v>
      </c>
    </row>
    <row r="24" spans="1:25" ht="21.75" customHeight="1">
      <c r="A24" s="49" t="s">
        <v>40</v>
      </c>
      <c r="C24" s="71">
        <v>49659550</v>
      </c>
      <c r="E24" s="9">
        <v>568581358160</v>
      </c>
      <c r="G24" s="9">
        <v>704412274626</v>
      </c>
      <c r="I24" s="9">
        <v>0</v>
      </c>
      <c r="K24" s="9">
        <v>0</v>
      </c>
      <c r="M24" s="9">
        <v>-49659550</v>
      </c>
      <c r="O24" s="9">
        <v>721260983117.5</v>
      </c>
      <c r="Q24" s="9">
        <v>0</v>
      </c>
      <c r="S24" s="9">
        <v>0</v>
      </c>
      <c r="U24" s="9">
        <v>0</v>
      </c>
      <c r="W24" s="9">
        <v>0</v>
      </c>
      <c r="Y24" s="10">
        <v>0</v>
      </c>
    </row>
    <row r="25" spans="1:25" ht="21.75" customHeight="1">
      <c r="A25" s="49" t="s">
        <v>41</v>
      </c>
      <c r="C25" s="71">
        <v>8799156</v>
      </c>
      <c r="E25" s="9">
        <v>179823584741</v>
      </c>
      <c r="G25" s="9">
        <v>224050005506</v>
      </c>
      <c r="I25" s="9">
        <v>0</v>
      </c>
      <c r="K25" s="9">
        <v>0</v>
      </c>
      <c r="M25" s="9">
        <v>-8799156</v>
      </c>
      <c r="O25" s="9">
        <v>229301429798.88</v>
      </c>
      <c r="Q25" s="9">
        <v>0</v>
      </c>
      <c r="S25" s="9">
        <v>0</v>
      </c>
      <c r="U25" s="9">
        <v>0</v>
      </c>
      <c r="W25" s="9">
        <v>0</v>
      </c>
      <c r="Y25" s="10">
        <v>0</v>
      </c>
    </row>
    <row r="26" spans="1:25" ht="21.75" customHeight="1">
      <c r="A26" s="49" t="s">
        <v>43</v>
      </c>
      <c r="C26" s="71">
        <v>841877</v>
      </c>
      <c r="E26" s="9">
        <v>25723574314</v>
      </c>
      <c r="G26" s="9">
        <v>33062880515</v>
      </c>
      <c r="I26" s="9">
        <v>0</v>
      </c>
      <c r="K26" s="9">
        <v>0</v>
      </c>
      <c r="M26" s="9">
        <v>-841877</v>
      </c>
      <c r="O26" s="9">
        <v>33296625112</v>
      </c>
      <c r="Q26" s="9">
        <v>0</v>
      </c>
      <c r="S26" s="9">
        <v>0</v>
      </c>
      <c r="U26" s="9">
        <v>0</v>
      </c>
      <c r="W26" s="9">
        <v>0</v>
      </c>
      <c r="Y26" s="10">
        <v>0</v>
      </c>
    </row>
    <row r="27" spans="1:25" ht="21.75" customHeight="1">
      <c r="A27" s="49" t="s">
        <v>44</v>
      </c>
      <c r="C27" s="71">
        <v>2000000</v>
      </c>
      <c r="E27" s="9">
        <v>20018560000</v>
      </c>
      <c r="G27" s="9">
        <v>20020167000</v>
      </c>
      <c r="I27" s="9">
        <v>0</v>
      </c>
      <c r="K27" s="9">
        <v>0</v>
      </c>
      <c r="M27" s="9">
        <v>-2000000</v>
      </c>
      <c r="O27" s="9">
        <v>22708215125</v>
      </c>
      <c r="Q27" s="9">
        <v>0</v>
      </c>
      <c r="S27" s="9">
        <v>0</v>
      </c>
      <c r="U27" s="9">
        <v>0</v>
      </c>
      <c r="W27" s="9">
        <v>0</v>
      </c>
      <c r="Y27" s="10">
        <v>0</v>
      </c>
    </row>
    <row r="28" spans="1:25" ht="21.75" customHeight="1">
      <c r="A28" s="78" t="s">
        <v>48</v>
      </c>
      <c r="C28" s="72">
        <v>197984</v>
      </c>
      <c r="E28" s="13">
        <v>39011592879</v>
      </c>
      <c r="G28" s="13">
        <v>42482542123</v>
      </c>
      <c r="I28" s="13">
        <v>0</v>
      </c>
      <c r="K28" s="13">
        <v>0</v>
      </c>
      <c r="M28" s="13">
        <v>-197984</v>
      </c>
      <c r="O28" s="13">
        <v>48268920335</v>
      </c>
      <c r="Q28" s="13">
        <v>0</v>
      </c>
      <c r="S28" s="13">
        <v>0</v>
      </c>
      <c r="U28" s="13">
        <v>0</v>
      </c>
      <c r="W28" s="13">
        <v>0</v>
      </c>
      <c r="Y28" s="14">
        <v>0</v>
      </c>
    </row>
    <row r="29" spans="1:25" ht="21.75" customHeight="1" thickBot="1">
      <c r="A29" s="15" t="s">
        <v>26</v>
      </c>
      <c r="B29" s="68">
        <v>176420999</v>
      </c>
      <c r="C29" s="68"/>
      <c r="E29" s="16">
        <v>2887362566078</v>
      </c>
      <c r="G29" s="16">
        <f>SUM(G9:G28)</f>
        <v>3397345565733</v>
      </c>
      <c r="I29" s="16">
        <v>39000000</v>
      </c>
      <c r="K29" s="16">
        <v>390454000000</v>
      </c>
      <c r="M29" s="16">
        <v>-172242017</v>
      </c>
      <c r="O29" s="16">
        <v>2926442787224.9199</v>
      </c>
      <c r="Q29" s="16">
        <v>43178982</v>
      </c>
      <c r="S29" s="16"/>
      <c r="U29" s="16">
        <v>882751521058</v>
      </c>
      <c r="W29" s="16">
        <f>SUM(W9:W28)</f>
        <v>949059730770</v>
      </c>
      <c r="Y29" s="17">
        <v>3.51</v>
      </c>
    </row>
    <row r="31" spans="1:25">
      <c r="G31" s="20">
        <v>2887362566078</v>
      </c>
      <c r="W31" s="20">
        <v>882751521058</v>
      </c>
    </row>
    <row r="32" spans="1:25">
      <c r="G32" s="20">
        <v>509982999655</v>
      </c>
      <c r="W32" s="20">
        <v>66308209712</v>
      </c>
    </row>
    <row r="33" spans="7:23">
      <c r="G33" s="20">
        <f>G31+G32</f>
        <v>3397345565733</v>
      </c>
      <c r="W33" s="20">
        <f>W31+W32</f>
        <v>949059730770</v>
      </c>
    </row>
    <row r="34" spans="7:23">
      <c r="G34" s="20">
        <f>G29-G33</f>
        <v>0</v>
      </c>
      <c r="W34" s="20">
        <f>W29-W33</f>
        <v>0</v>
      </c>
    </row>
  </sheetData>
  <sortState xmlns:xlrd2="http://schemas.microsoft.com/office/spreadsheetml/2017/richdata2" ref="A9:Y28">
    <sortCondition descending="1" ref="W9:W28"/>
  </sortState>
  <mergeCells count="10">
    <mergeCell ref="B29:C29"/>
    <mergeCell ref="I7:K7"/>
    <mergeCell ref="M7:O7"/>
    <mergeCell ref="A1:Y1"/>
    <mergeCell ref="A2:Y2"/>
    <mergeCell ref="A3:Y3"/>
    <mergeCell ref="B5:Y5"/>
    <mergeCell ref="C6:G6"/>
    <mergeCell ref="I6:O6"/>
    <mergeCell ref="Q6:Y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AL39"/>
  <sheetViews>
    <sheetView rightToLeft="1" topLeftCell="I16" workbookViewId="0">
      <selection activeCell="AJ40" sqref="AJ40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8.7109375" bestFit="1" customWidth="1"/>
    <col min="19" max="19" width="1.28515625" customWidth="1"/>
    <col min="20" max="20" width="18.8554687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7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8.425781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</row>
    <row r="2" spans="1:38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spans="1:38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</row>
    <row r="4" spans="1:38" ht="14.45" customHeight="1"/>
    <row r="5" spans="1:38" ht="14.45" customHeight="1">
      <c r="A5" s="1" t="s">
        <v>55</v>
      </c>
      <c r="B5" s="58" t="s">
        <v>56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ht="14.45" customHeight="1">
      <c r="A6" s="59" t="s">
        <v>57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 t="s">
        <v>7</v>
      </c>
      <c r="Q6" s="59"/>
      <c r="R6" s="59"/>
      <c r="S6" s="59"/>
      <c r="T6" s="59"/>
      <c r="V6" s="59" t="s">
        <v>8</v>
      </c>
      <c r="W6" s="59"/>
      <c r="X6" s="59"/>
      <c r="Y6" s="59"/>
      <c r="Z6" s="59"/>
      <c r="AA6" s="59"/>
      <c r="AB6" s="59"/>
      <c r="AD6" s="59" t="s">
        <v>9</v>
      </c>
      <c r="AE6" s="59"/>
      <c r="AF6" s="59"/>
      <c r="AG6" s="59"/>
      <c r="AH6" s="59"/>
      <c r="AI6" s="59"/>
      <c r="AJ6" s="59"/>
      <c r="AK6" s="59"/>
      <c r="AL6" s="5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0" t="s">
        <v>10</v>
      </c>
      <c r="W7" s="60"/>
      <c r="X7" s="60"/>
      <c r="Y7" s="3"/>
      <c r="Z7" s="60" t="s">
        <v>11</v>
      </c>
      <c r="AA7" s="60"/>
      <c r="AB7" s="6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59" t="s">
        <v>58</v>
      </c>
      <c r="B8" s="59"/>
      <c r="D8" s="2" t="s">
        <v>59</v>
      </c>
      <c r="F8" s="2" t="s">
        <v>60</v>
      </c>
      <c r="H8" s="2" t="s">
        <v>61</v>
      </c>
      <c r="J8" s="2" t="s">
        <v>62</v>
      </c>
      <c r="L8" s="2" t="s">
        <v>63</v>
      </c>
      <c r="N8" s="2" t="s">
        <v>28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61" t="s">
        <v>64</v>
      </c>
      <c r="B9" s="61"/>
      <c r="D9" s="5" t="s">
        <v>65</v>
      </c>
      <c r="F9" s="5" t="s">
        <v>65</v>
      </c>
      <c r="H9" s="5" t="s">
        <v>66</v>
      </c>
      <c r="J9" s="5" t="s">
        <v>67</v>
      </c>
      <c r="L9" s="7">
        <v>2</v>
      </c>
      <c r="N9" s="7">
        <v>2</v>
      </c>
      <c r="P9" s="6">
        <v>900000</v>
      </c>
      <c r="R9" s="6">
        <v>859520000000</v>
      </c>
      <c r="T9" s="6">
        <v>809853187500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901566</v>
      </c>
      <c r="AH9" s="6">
        <v>859520000000</v>
      </c>
      <c r="AJ9" s="6">
        <v>811262332046</v>
      </c>
      <c r="AL9" s="7">
        <v>3.01</v>
      </c>
    </row>
    <row r="10" spans="1:38" ht="21.75" customHeight="1">
      <c r="A10" s="63" t="s">
        <v>68</v>
      </c>
      <c r="B10" s="63"/>
      <c r="D10" s="8" t="s">
        <v>65</v>
      </c>
      <c r="F10" s="8" t="s">
        <v>65</v>
      </c>
      <c r="H10" s="8" t="s">
        <v>69</v>
      </c>
      <c r="J10" s="8" t="s">
        <v>70</v>
      </c>
      <c r="L10" s="10">
        <v>0</v>
      </c>
      <c r="N10" s="10">
        <v>0</v>
      </c>
      <c r="P10" s="9">
        <v>90000</v>
      </c>
      <c r="R10" s="9">
        <v>51129265500</v>
      </c>
      <c r="T10" s="9">
        <v>63844326118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728000</v>
      </c>
      <c r="AH10" s="9">
        <v>51129265500</v>
      </c>
      <c r="AJ10" s="9">
        <v>65508124500</v>
      </c>
      <c r="AL10" s="10">
        <v>0.24</v>
      </c>
    </row>
    <row r="11" spans="1:38" ht="21.75" customHeight="1">
      <c r="A11" s="63" t="s">
        <v>71</v>
      </c>
      <c r="B11" s="63"/>
      <c r="D11" s="8" t="s">
        <v>65</v>
      </c>
      <c r="F11" s="8" t="s">
        <v>65</v>
      </c>
      <c r="H11" s="8" t="s">
        <v>72</v>
      </c>
      <c r="J11" s="8" t="s">
        <v>73</v>
      </c>
      <c r="L11" s="10">
        <v>0</v>
      </c>
      <c r="N11" s="10">
        <v>0</v>
      </c>
      <c r="P11" s="9">
        <v>119500</v>
      </c>
      <c r="R11" s="9">
        <v>64362413560</v>
      </c>
      <c r="T11" s="9">
        <v>93708057335</v>
      </c>
      <c r="V11" s="9">
        <v>0</v>
      </c>
      <c r="X11" s="9">
        <v>0</v>
      </c>
      <c r="Z11" s="9">
        <v>0</v>
      </c>
      <c r="AB11" s="9">
        <v>0</v>
      </c>
      <c r="AD11" s="9">
        <v>119500</v>
      </c>
      <c r="AF11" s="9">
        <v>803200</v>
      </c>
      <c r="AH11" s="9">
        <v>64362413560</v>
      </c>
      <c r="AJ11" s="9">
        <v>95965003190</v>
      </c>
      <c r="AL11" s="10">
        <v>0.36</v>
      </c>
    </row>
    <row r="12" spans="1:38" ht="21.75" customHeight="1">
      <c r="A12" s="63" t="s">
        <v>74</v>
      </c>
      <c r="B12" s="63"/>
      <c r="D12" s="8" t="s">
        <v>65</v>
      </c>
      <c r="F12" s="8" t="s">
        <v>65</v>
      </c>
      <c r="H12" s="8" t="s">
        <v>75</v>
      </c>
      <c r="J12" s="8" t="s">
        <v>76</v>
      </c>
      <c r="L12" s="10">
        <v>0</v>
      </c>
      <c r="N12" s="10">
        <v>0</v>
      </c>
      <c r="P12" s="9">
        <v>71763</v>
      </c>
      <c r="R12" s="9">
        <v>43734262076</v>
      </c>
      <c r="T12" s="9">
        <v>65598866060</v>
      </c>
      <c r="V12" s="9">
        <v>0</v>
      </c>
      <c r="X12" s="9">
        <v>0</v>
      </c>
      <c r="Z12" s="9">
        <v>0</v>
      </c>
      <c r="AB12" s="9">
        <v>0</v>
      </c>
      <c r="AD12" s="9">
        <v>71763</v>
      </c>
      <c r="AF12" s="9">
        <v>938500</v>
      </c>
      <c r="AH12" s="9">
        <v>43734262076</v>
      </c>
      <c r="AJ12" s="9">
        <v>67337368389</v>
      </c>
      <c r="AL12" s="10">
        <v>0.25</v>
      </c>
    </row>
    <row r="13" spans="1:38" ht="21.75" customHeight="1">
      <c r="A13" s="63" t="s">
        <v>77</v>
      </c>
      <c r="B13" s="63"/>
      <c r="D13" s="8" t="s">
        <v>65</v>
      </c>
      <c r="F13" s="8" t="s">
        <v>65</v>
      </c>
      <c r="H13" s="8" t="s">
        <v>78</v>
      </c>
      <c r="J13" s="8" t="s">
        <v>79</v>
      </c>
      <c r="L13" s="10">
        <v>0</v>
      </c>
      <c r="N13" s="10">
        <v>0</v>
      </c>
      <c r="P13" s="9">
        <v>51903</v>
      </c>
      <c r="R13" s="9">
        <v>34756093648</v>
      </c>
      <c r="T13" s="9">
        <v>49973529655</v>
      </c>
      <c r="V13" s="9">
        <v>0</v>
      </c>
      <c r="X13" s="9">
        <v>0</v>
      </c>
      <c r="Z13" s="9">
        <v>0</v>
      </c>
      <c r="AB13" s="9">
        <v>0</v>
      </c>
      <c r="AD13" s="9">
        <v>51903</v>
      </c>
      <c r="AF13" s="9">
        <v>988950</v>
      </c>
      <c r="AH13" s="9">
        <v>34756093648</v>
      </c>
      <c r="AJ13" s="9">
        <v>51320168383</v>
      </c>
      <c r="AL13" s="10">
        <v>0.19</v>
      </c>
    </row>
    <row r="14" spans="1:38" ht="21.75" customHeight="1">
      <c r="A14" s="63" t="s">
        <v>80</v>
      </c>
      <c r="B14" s="63"/>
      <c r="D14" s="8" t="s">
        <v>65</v>
      </c>
      <c r="F14" s="8" t="s">
        <v>65</v>
      </c>
      <c r="H14" s="8" t="s">
        <v>81</v>
      </c>
      <c r="J14" s="8" t="s">
        <v>82</v>
      </c>
      <c r="L14" s="10">
        <v>0</v>
      </c>
      <c r="N14" s="10">
        <v>0</v>
      </c>
      <c r="P14" s="9">
        <v>28400</v>
      </c>
      <c r="R14" s="9">
        <v>17663726940</v>
      </c>
      <c r="T14" s="9">
        <v>27313008619</v>
      </c>
      <c r="V14" s="9">
        <v>0</v>
      </c>
      <c r="X14" s="9">
        <v>0</v>
      </c>
      <c r="Z14" s="9">
        <v>0</v>
      </c>
      <c r="AB14" s="9">
        <v>0</v>
      </c>
      <c r="AD14" s="9">
        <v>28400</v>
      </c>
      <c r="AF14" s="9">
        <v>976520</v>
      </c>
      <c r="AH14" s="9">
        <v>17663726940</v>
      </c>
      <c r="AJ14" s="9">
        <v>27728141363</v>
      </c>
      <c r="AL14" s="10">
        <v>0.1</v>
      </c>
    </row>
    <row r="15" spans="1:38" ht="21.75" customHeight="1">
      <c r="A15" s="63" t="s">
        <v>83</v>
      </c>
      <c r="B15" s="63"/>
      <c r="D15" s="8" t="s">
        <v>65</v>
      </c>
      <c r="F15" s="8" t="s">
        <v>65</v>
      </c>
      <c r="H15" s="8" t="s">
        <v>84</v>
      </c>
      <c r="J15" s="8" t="s">
        <v>85</v>
      </c>
      <c r="L15" s="10">
        <v>18</v>
      </c>
      <c r="N15" s="10">
        <v>18</v>
      </c>
      <c r="P15" s="9">
        <v>117794</v>
      </c>
      <c r="R15" s="9">
        <v>117812850162</v>
      </c>
      <c r="T15" s="9">
        <v>117772649837</v>
      </c>
      <c r="V15" s="9">
        <v>0</v>
      </c>
      <c r="X15" s="9">
        <v>0</v>
      </c>
      <c r="Z15" s="9">
        <v>0</v>
      </c>
      <c r="AB15" s="9">
        <v>0</v>
      </c>
      <c r="AD15" s="9">
        <v>117794</v>
      </c>
      <c r="AF15" s="9">
        <v>1000000</v>
      </c>
      <c r="AH15" s="9">
        <v>117812850162</v>
      </c>
      <c r="AJ15" s="9">
        <v>117772649837</v>
      </c>
      <c r="AL15" s="10">
        <v>0.44</v>
      </c>
    </row>
    <row r="16" spans="1:38" ht="21.75" customHeight="1">
      <c r="A16" s="63" t="s">
        <v>86</v>
      </c>
      <c r="B16" s="63"/>
      <c r="D16" s="8" t="s">
        <v>65</v>
      </c>
      <c r="F16" s="8" t="s">
        <v>65</v>
      </c>
      <c r="H16" s="8" t="s">
        <v>87</v>
      </c>
      <c r="J16" s="8" t="s">
        <v>88</v>
      </c>
      <c r="L16" s="10">
        <v>23</v>
      </c>
      <c r="N16" s="10">
        <v>23</v>
      </c>
      <c r="P16" s="9">
        <v>1500000</v>
      </c>
      <c r="R16" s="9">
        <v>1465458288275</v>
      </c>
      <c r="T16" s="9">
        <v>1376844901621</v>
      </c>
      <c r="V16" s="9">
        <v>0</v>
      </c>
      <c r="X16" s="9">
        <v>0</v>
      </c>
      <c r="Z16" s="9">
        <v>1000000</v>
      </c>
      <c r="AB16" s="9">
        <v>991274017820</v>
      </c>
      <c r="AD16" s="9">
        <v>500000</v>
      </c>
      <c r="AF16" s="9">
        <v>995221</v>
      </c>
      <c r="AH16" s="9">
        <v>488486096093</v>
      </c>
      <c r="AJ16" s="9">
        <v>497520308096</v>
      </c>
      <c r="AL16" s="10">
        <v>1.84</v>
      </c>
    </row>
    <row r="17" spans="1:38" ht="21.75" customHeight="1">
      <c r="A17" s="63" t="s">
        <v>89</v>
      </c>
      <c r="B17" s="63"/>
      <c r="D17" s="8" t="s">
        <v>65</v>
      </c>
      <c r="F17" s="8" t="s">
        <v>65</v>
      </c>
      <c r="H17" s="8" t="s">
        <v>90</v>
      </c>
      <c r="J17" s="8" t="s">
        <v>91</v>
      </c>
      <c r="L17" s="10">
        <v>23</v>
      </c>
      <c r="N17" s="10">
        <v>23</v>
      </c>
      <c r="P17" s="9">
        <v>400000</v>
      </c>
      <c r="R17" s="9">
        <v>400020000000</v>
      </c>
      <c r="T17" s="9">
        <v>429334169075</v>
      </c>
      <c r="V17" s="9">
        <v>0</v>
      </c>
      <c r="X17" s="9">
        <v>0</v>
      </c>
      <c r="Z17" s="9">
        <v>0</v>
      </c>
      <c r="AB17" s="9">
        <v>0</v>
      </c>
      <c r="AD17" s="9">
        <v>400000</v>
      </c>
      <c r="AF17" s="9">
        <v>1000000</v>
      </c>
      <c r="AH17" s="9">
        <v>400020000000</v>
      </c>
      <c r="AJ17" s="9">
        <v>399927500000</v>
      </c>
      <c r="AL17" s="10">
        <v>1.48</v>
      </c>
    </row>
    <row r="18" spans="1:38" ht="21.75" customHeight="1">
      <c r="A18" s="63" t="s">
        <v>92</v>
      </c>
      <c r="B18" s="63"/>
      <c r="D18" s="8" t="s">
        <v>65</v>
      </c>
      <c r="F18" s="8" t="s">
        <v>65</v>
      </c>
      <c r="H18" s="8" t="s">
        <v>93</v>
      </c>
      <c r="J18" s="8" t="s">
        <v>94</v>
      </c>
      <c r="L18" s="10">
        <v>18</v>
      </c>
      <c r="N18" s="10">
        <v>18</v>
      </c>
      <c r="P18" s="9">
        <v>178727</v>
      </c>
      <c r="R18" s="9">
        <v>178756894268</v>
      </c>
      <c r="T18" s="9">
        <v>178694605731</v>
      </c>
      <c r="V18" s="9">
        <v>0</v>
      </c>
      <c r="X18" s="9">
        <v>0</v>
      </c>
      <c r="Z18" s="9">
        <v>0</v>
      </c>
      <c r="AB18" s="9">
        <v>0</v>
      </c>
      <c r="AD18" s="9">
        <v>178727</v>
      </c>
      <c r="AF18" s="9">
        <v>1000000</v>
      </c>
      <c r="AH18" s="9">
        <v>178756894268</v>
      </c>
      <c r="AJ18" s="9">
        <v>178694605731</v>
      </c>
      <c r="AL18" s="10">
        <v>0.66</v>
      </c>
    </row>
    <row r="19" spans="1:38" ht="21.75" customHeight="1">
      <c r="A19" s="63" t="s">
        <v>95</v>
      </c>
      <c r="B19" s="63"/>
      <c r="D19" s="8" t="s">
        <v>65</v>
      </c>
      <c r="F19" s="8" t="s">
        <v>65</v>
      </c>
      <c r="H19" s="8" t="s">
        <v>96</v>
      </c>
      <c r="J19" s="8" t="s">
        <v>97</v>
      </c>
      <c r="L19" s="10">
        <v>23</v>
      </c>
      <c r="N19" s="10">
        <v>23</v>
      </c>
      <c r="P19" s="9">
        <v>300000</v>
      </c>
      <c r="R19" s="9">
        <v>300000000000</v>
      </c>
      <c r="T19" s="9">
        <v>299945625000</v>
      </c>
      <c r="V19" s="9">
        <v>0</v>
      </c>
      <c r="X19" s="9">
        <v>0</v>
      </c>
      <c r="Z19" s="9">
        <v>0</v>
      </c>
      <c r="AB19" s="9">
        <v>0</v>
      </c>
      <c r="AD19" s="9">
        <v>300000</v>
      </c>
      <c r="AF19" s="9">
        <v>1000000</v>
      </c>
      <c r="AH19" s="9">
        <v>300000000000</v>
      </c>
      <c r="AJ19" s="9">
        <v>299945625000</v>
      </c>
      <c r="AL19" s="10">
        <v>1.1100000000000001</v>
      </c>
    </row>
    <row r="20" spans="1:38" ht="21.75" customHeight="1">
      <c r="A20" s="63" t="s">
        <v>98</v>
      </c>
      <c r="B20" s="63"/>
      <c r="D20" s="8" t="s">
        <v>65</v>
      </c>
      <c r="F20" s="8" t="s">
        <v>65</v>
      </c>
      <c r="H20" s="8" t="s">
        <v>99</v>
      </c>
      <c r="J20" s="8" t="s">
        <v>100</v>
      </c>
      <c r="L20" s="10">
        <v>23</v>
      </c>
      <c r="N20" s="10">
        <v>23</v>
      </c>
      <c r="P20" s="9">
        <v>2107459</v>
      </c>
      <c r="R20" s="9">
        <v>1999999665590</v>
      </c>
      <c r="T20" s="9">
        <v>1965586800958</v>
      </c>
      <c r="V20" s="9">
        <v>0</v>
      </c>
      <c r="X20" s="9">
        <v>0</v>
      </c>
      <c r="Z20" s="9">
        <v>0</v>
      </c>
      <c r="AB20" s="9">
        <v>0</v>
      </c>
      <c r="AD20" s="9">
        <v>2107459</v>
      </c>
      <c r="AF20" s="9">
        <v>940040</v>
      </c>
      <c r="AH20" s="9">
        <v>1999999665590</v>
      </c>
      <c r="AJ20" s="9">
        <v>1980736684753</v>
      </c>
      <c r="AL20" s="10">
        <v>7.34</v>
      </c>
    </row>
    <row r="21" spans="1:38" ht="21.75" customHeight="1">
      <c r="A21" s="63" t="s">
        <v>101</v>
      </c>
      <c r="B21" s="63"/>
      <c r="D21" s="8" t="s">
        <v>65</v>
      </c>
      <c r="F21" s="8" t="s">
        <v>65</v>
      </c>
      <c r="H21" s="8" t="s">
        <v>102</v>
      </c>
      <c r="J21" s="8" t="s">
        <v>103</v>
      </c>
      <c r="L21" s="10">
        <v>18</v>
      </c>
      <c r="N21" s="10">
        <v>18</v>
      </c>
      <c r="P21" s="9">
        <v>10000</v>
      </c>
      <c r="R21" s="9">
        <v>8301504374</v>
      </c>
      <c r="T21" s="9">
        <v>9894706259</v>
      </c>
      <c r="V21" s="9">
        <v>0</v>
      </c>
      <c r="X21" s="9">
        <v>0</v>
      </c>
      <c r="Z21" s="9">
        <v>10000</v>
      </c>
      <c r="AB21" s="9">
        <v>10000000000</v>
      </c>
      <c r="AD21" s="9">
        <v>0</v>
      </c>
      <c r="AF21" s="9">
        <v>0</v>
      </c>
      <c r="AH21" s="9">
        <v>0</v>
      </c>
      <c r="AJ21" s="9">
        <v>0</v>
      </c>
      <c r="AL21" s="10">
        <v>0</v>
      </c>
    </row>
    <row r="22" spans="1:38" ht="21.75" customHeight="1">
      <c r="A22" s="63" t="s">
        <v>104</v>
      </c>
      <c r="B22" s="63"/>
      <c r="D22" s="8" t="s">
        <v>65</v>
      </c>
      <c r="F22" s="8" t="s">
        <v>65</v>
      </c>
      <c r="H22" s="8" t="s">
        <v>105</v>
      </c>
      <c r="J22" s="8" t="s">
        <v>106</v>
      </c>
      <c r="L22" s="10">
        <v>23</v>
      </c>
      <c r="N22" s="10">
        <v>23</v>
      </c>
      <c r="P22" s="9">
        <v>527966</v>
      </c>
      <c r="R22" s="9">
        <v>499999640980</v>
      </c>
      <c r="T22" s="9">
        <v>494609198171</v>
      </c>
      <c r="V22" s="9">
        <v>0</v>
      </c>
      <c r="X22" s="9">
        <v>0</v>
      </c>
      <c r="Z22" s="9">
        <v>0</v>
      </c>
      <c r="AB22" s="9">
        <v>0</v>
      </c>
      <c r="AD22" s="9">
        <v>527966</v>
      </c>
      <c r="AF22" s="9">
        <v>964000</v>
      </c>
      <c r="AH22" s="9">
        <v>499999640980</v>
      </c>
      <c r="AJ22" s="9">
        <v>508866975140</v>
      </c>
      <c r="AL22" s="10">
        <v>1.89</v>
      </c>
    </row>
    <row r="23" spans="1:38" ht="21.75" customHeight="1">
      <c r="A23" s="63" t="s">
        <v>107</v>
      </c>
      <c r="B23" s="63"/>
      <c r="D23" s="8" t="s">
        <v>65</v>
      </c>
      <c r="F23" s="8" t="s">
        <v>65</v>
      </c>
      <c r="H23" s="8" t="s">
        <v>108</v>
      </c>
      <c r="J23" s="8" t="s">
        <v>109</v>
      </c>
      <c r="L23" s="10">
        <v>23</v>
      </c>
      <c r="N23" s="10">
        <v>23</v>
      </c>
      <c r="P23" s="9">
        <v>1053200</v>
      </c>
      <c r="R23" s="9">
        <v>1000118720000</v>
      </c>
      <c r="T23" s="9">
        <v>994251199301</v>
      </c>
      <c r="V23" s="9">
        <v>0</v>
      </c>
      <c r="X23" s="9">
        <v>0</v>
      </c>
      <c r="Z23" s="9">
        <v>0</v>
      </c>
      <c r="AB23" s="9">
        <v>0</v>
      </c>
      <c r="AD23" s="9">
        <v>1053200</v>
      </c>
      <c r="AF23" s="9">
        <v>944200</v>
      </c>
      <c r="AH23" s="9">
        <v>1000118720000</v>
      </c>
      <c r="AJ23" s="9">
        <v>994251199301</v>
      </c>
      <c r="AL23" s="10">
        <v>3.68</v>
      </c>
    </row>
    <row r="24" spans="1:38" ht="21.75" customHeight="1">
      <c r="A24" s="63" t="s">
        <v>110</v>
      </c>
      <c r="B24" s="63"/>
      <c r="D24" s="8" t="s">
        <v>65</v>
      </c>
      <c r="F24" s="8" t="s">
        <v>65</v>
      </c>
      <c r="H24" s="8" t="s">
        <v>111</v>
      </c>
      <c r="J24" s="8" t="s">
        <v>112</v>
      </c>
      <c r="L24" s="10">
        <v>23</v>
      </c>
      <c r="N24" s="10">
        <v>23</v>
      </c>
      <c r="P24" s="9">
        <v>1700000</v>
      </c>
      <c r="R24" s="9">
        <v>1469690000000</v>
      </c>
      <c r="T24" s="9">
        <v>1574424583812</v>
      </c>
      <c r="V24" s="9">
        <v>0</v>
      </c>
      <c r="X24" s="9">
        <v>0</v>
      </c>
      <c r="Z24" s="9">
        <v>0</v>
      </c>
      <c r="AB24" s="9">
        <v>0</v>
      </c>
      <c r="AD24" s="9">
        <v>1700000</v>
      </c>
      <c r="AF24" s="9">
        <v>926300</v>
      </c>
      <c r="AH24" s="9">
        <v>1469690000000</v>
      </c>
      <c r="AJ24" s="9">
        <v>1574424583812</v>
      </c>
      <c r="AL24" s="10">
        <v>5.83</v>
      </c>
    </row>
    <row r="25" spans="1:38" ht="21.75" customHeight="1">
      <c r="A25" s="63" t="s">
        <v>113</v>
      </c>
      <c r="B25" s="63"/>
      <c r="D25" s="8" t="s">
        <v>65</v>
      </c>
      <c r="F25" s="8" t="s">
        <v>65</v>
      </c>
      <c r="H25" s="8" t="s">
        <v>114</v>
      </c>
      <c r="J25" s="8" t="s">
        <v>115</v>
      </c>
      <c r="L25" s="10">
        <v>23</v>
      </c>
      <c r="N25" s="10">
        <v>23</v>
      </c>
      <c r="P25" s="9">
        <v>1880000</v>
      </c>
      <c r="R25" s="9">
        <v>1700500000000</v>
      </c>
      <c r="T25" s="9">
        <v>1734925487750</v>
      </c>
      <c r="V25" s="9">
        <v>0</v>
      </c>
      <c r="X25" s="9">
        <v>0</v>
      </c>
      <c r="Z25" s="9">
        <v>1880000</v>
      </c>
      <c r="AB25" s="9">
        <v>1727623600000</v>
      </c>
      <c r="AD25" s="9">
        <v>0</v>
      </c>
      <c r="AF25" s="9">
        <v>0</v>
      </c>
      <c r="AH25" s="9">
        <v>0</v>
      </c>
      <c r="AJ25" s="9">
        <v>0</v>
      </c>
      <c r="AL25" s="10">
        <v>0</v>
      </c>
    </row>
    <row r="26" spans="1:38" ht="21.75" customHeight="1">
      <c r="A26" s="63" t="s">
        <v>116</v>
      </c>
      <c r="B26" s="63"/>
      <c r="D26" s="8" t="s">
        <v>65</v>
      </c>
      <c r="F26" s="8" t="s">
        <v>65</v>
      </c>
      <c r="H26" s="8" t="s">
        <v>117</v>
      </c>
      <c r="J26" s="8" t="s">
        <v>118</v>
      </c>
      <c r="L26" s="10">
        <v>23</v>
      </c>
      <c r="N26" s="10">
        <v>23</v>
      </c>
      <c r="P26" s="9">
        <v>1470000</v>
      </c>
      <c r="R26" s="9">
        <v>1267376223400</v>
      </c>
      <c r="T26" s="9">
        <v>1360385385450</v>
      </c>
      <c r="V26" s="9">
        <v>0</v>
      </c>
      <c r="X26" s="9">
        <v>0</v>
      </c>
      <c r="Z26" s="9">
        <v>0</v>
      </c>
      <c r="AB26" s="9">
        <v>0</v>
      </c>
      <c r="AD26" s="9">
        <v>1470000</v>
      </c>
      <c r="AF26" s="9">
        <v>925600</v>
      </c>
      <c r="AH26" s="9">
        <v>1267376223400</v>
      </c>
      <c r="AJ26" s="9">
        <v>1360385385450</v>
      </c>
      <c r="AL26" s="10">
        <v>5.04</v>
      </c>
    </row>
    <row r="27" spans="1:38" ht="21.75" customHeight="1">
      <c r="A27" s="63" t="s">
        <v>119</v>
      </c>
      <c r="B27" s="63"/>
      <c r="D27" s="8" t="s">
        <v>65</v>
      </c>
      <c r="F27" s="8" t="s">
        <v>65</v>
      </c>
      <c r="H27" s="8" t="s">
        <v>120</v>
      </c>
      <c r="J27" s="8" t="s">
        <v>121</v>
      </c>
      <c r="L27" s="10">
        <v>23</v>
      </c>
      <c r="N27" s="10">
        <v>23</v>
      </c>
      <c r="P27" s="9">
        <v>275000</v>
      </c>
      <c r="R27" s="9">
        <v>252235326350</v>
      </c>
      <c r="T27" s="9">
        <v>254383884562</v>
      </c>
      <c r="V27" s="9">
        <v>0</v>
      </c>
      <c r="X27" s="9">
        <v>0</v>
      </c>
      <c r="Z27" s="9">
        <v>0</v>
      </c>
      <c r="AB27" s="9">
        <v>0</v>
      </c>
      <c r="AD27" s="9">
        <v>275000</v>
      </c>
      <c r="AF27" s="9">
        <v>932350</v>
      </c>
      <c r="AH27" s="9">
        <v>252235326350</v>
      </c>
      <c r="AJ27" s="9">
        <v>256349778179</v>
      </c>
      <c r="AL27" s="10">
        <v>0.95</v>
      </c>
    </row>
    <row r="28" spans="1:38" ht="21.75" customHeight="1">
      <c r="A28" s="63" t="s">
        <v>122</v>
      </c>
      <c r="B28" s="63"/>
      <c r="D28" s="8" t="s">
        <v>65</v>
      </c>
      <c r="F28" s="8" t="s">
        <v>65</v>
      </c>
      <c r="H28" s="8" t="s">
        <v>123</v>
      </c>
      <c r="J28" s="8" t="s">
        <v>124</v>
      </c>
      <c r="L28" s="10">
        <v>23</v>
      </c>
      <c r="N28" s="10">
        <v>23</v>
      </c>
      <c r="P28" s="9">
        <v>761000</v>
      </c>
      <c r="R28" s="9">
        <v>720195180000</v>
      </c>
      <c r="T28" s="9">
        <v>720064644623</v>
      </c>
      <c r="V28" s="9">
        <v>0</v>
      </c>
      <c r="X28" s="9">
        <v>0</v>
      </c>
      <c r="Z28" s="9">
        <v>0</v>
      </c>
      <c r="AB28" s="9">
        <v>0</v>
      </c>
      <c r="AD28" s="9">
        <v>761000</v>
      </c>
      <c r="AF28" s="9">
        <v>863568</v>
      </c>
      <c r="AH28" s="9">
        <v>720195180000</v>
      </c>
      <c r="AJ28" s="9">
        <v>657056134986</v>
      </c>
      <c r="AL28" s="10">
        <v>2.4300000000000002</v>
      </c>
    </row>
    <row r="29" spans="1:38" ht="21.75" customHeight="1">
      <c r="A29" s="63" t="s">
        <v>125</v>
      </c>
      <c r="B29" s="63"/>
      <c r="D29" s="8" t="s">
        <v>65</v>
      </c>
      <c r="F29" s="8" t="s">
        <v>65</v>
      </c>
      <c r="H29" s="8" t="s">
        <v>126</v>
      </c>
      <c r="J29" s="8" t="s">
        <v>127</v>
      </c>
      <c r="L29" s="10">
        <v>23</v>
      </c>
      <c r="N29" s="10">
        <v>23</v>
      </c>
      <c r="P29" s="9">
        <v>800000</v>
      </c>
      <c r="R29" s="9">
        <v>740164838443</v>
      </c>
      <c r="T29" s="9">
        <v>702643822720</v>
      </c>
      <c r="V29" s="9">
        <v>0</v>
      </c>
      <c r="X29" s="9">
        <v>0</v>
      </c>
      <c r="Z29" s="9">
        <v>0</v>
      </c>
      <c r="AB29" s="9">
        <v>0</v>
      </c>
      <c r="AD29" s="9">
        <v>800000</v>
      </c>
      <c r="AF29" s="9">
        <v>875500</v>
      </c>
      <c r="AH29" s="9">
        <v>740164838443</v>
      </c>
      <c r="AJ29" s="9">
        <v>700273052500</v>
      </c>
      <c r="AL29" s="10">
        <v>2.59</v>
      </c>
    </row>
    <row r="30" spans="1:38" ht="21.75" customHeight="1">
      <c r="A30" s="65" t="s">
        <v>128</v>
      </c>
      <c r="B30" s="65"/>
      <c r="D30" s="11" t="s">
        <v>129</v>
      </c>
      <c r="F30" s="11" t="s">
        <v>129</v>
      </c>
      <c r="H30" s="11" t="s">
        <v>130</v>
      </c>
      <c r="J30" s="11" t="s">
        <v>131</v>
      </c>
      <c r="L30" s="14">
        <v>20.5</v>
      </c>
      <c r="N30" s="14">
        <v>20.5</v>
      </c>
      <c r="P30" s="13">
        <v>2000000</v>
      </c>
      <c r="R30" s="13">
        <v>2000000000000</v>
      </c>
      <c r="T30" s="13">
        <v>2000000000000</v>
      </c>
      <c r="V30" s="13">
        <v>0</v>
      </c>
      <c r="X30" s="13">
        <v>0</v>
      </c>
      <c r="Z30" s="13">
        <v>0</v>
      </c>
      <c r="AB30" s="13">
        <v>0</v>
      </c>
      <c r="AD30" s="13">
        <v>2000000</v>
      </c>
      <c r="AF30" s="13">
        <v>1000000</v>
      </c>
      <c r="AH30" s="13">
        <v>2000000000000</v>
      </c>
      <c r="AJ30" s="13">
        <v>2000000000000</v>
      </c>
      <c r="AL30" s="14">
        <v>7.41</v>
      </c>
    </row>
    <row r="31" spans="1:38" ht="21.75" customHeight="1">
      <c r="A31" s="67" t="s">
        <v>26</v>
      </c>
      <c r="B31" s="67"/>
      <c r="D31" s="16"/>
      <c r="F31" s="16"/>
      <c r="H31" s="16"/>
      <c r="J31" s="16"/>
      <c r="L31" s="16"/>
      <c r="N31" s="16"/>
      <c r="P31" s="16">
        <v>16342712</v>
      </c>
      <c r="R31" s="16">
        <v>15191794893566</v>
      </c>
      <c r="T31" s="16">
        <v>15324052640157</v>
      </c>
      <c r="V31" s="16">
        <v>0</v>
      </c>
      <c r="X31" s="16">
        <v>0</v>
      </c>
      <c r="Z31" s="16">
        <v>2890000</v>
      </c>
      <c r="AB31" s="16">
        <v>2728897617820</v>
      </c>
      <c r="AD31" s="16">
        <v>13452712</v>
      </c>
      <c r="AF31" s="16"/>
      <c r="AH31" s="16">
        <v>12506021197010</v>
      </c>
      <c r="AJ31" s="16">
        <v>12645325620656</v>
      </c>
      <c r="AL31" s="17">
        <v>46.84</v>
      </c>
    </row>
    <row r="34" spans="20:36">
      <c r="T34" s="20">
        <v>2000000000000</v>
      </c>
      <c r="AJ34" s="20">
        <v>2000000000000</v>
      </c>
    </row>
    <row r="35" spans="20:36">
      <c r="T35" s="20">
        <v>132257746591</v>
      </c>
      <c r="AJ35" s="20">
        <v>139304423646</v>
      </c>
    </row>
    <row r="36" spans="20:36">
      <c r="T36" s="20">
        <v>13191794893566</v>
      </c>
      <c r="AJ36" s="20">
        <v>10506021197010</v>
      </c>
    </row>
    <row r="37" spans="20:36">
      <c r="T37" s="20">
        <f>T34+T35+T36</f>
        <v>15324052640157</v>
      </c>
    </row>
    <row r="38" spans="20:36">
      <c r="T38" s="20">
        <f>T31-T37</f>
        <v>0</v>
      </c>
      <c r="AJ38" s="20">
        <f>AJ34+AJ35+AJ36</f>
        <v>12645325620656</v>
      </c>
    </row>
    <row r="39" spans="20:36">
      <c r="AJ39" s="20">
        <f>AJ31-AJ38</f>
        <v>0</v>
      </c>
    </row>
  </sheetData>
  <mergeCells count="34">
    <mergeCell ref="A31:B31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M17"/>
  <sheetViews>
    <sheetView rightToLeft="1" workbookViewId="0">
      <selection activeCell="E21" sqref="E2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1.7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14.45" customHeight="1">
      <c r="A4" s="58" t="s">
        <v>132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4.45" customHeight="1">
      <c r="A5" s="58" t="s">
        <v>133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4.45" customHeight="1"/>
    <row r="7" spans="1:13" ht="14.45" customHeight="1">
      <c r="C7" s="59" t="s">
        <v>9</v>
      </c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3" ht="14.45" customHeight="1">
      <c r="A8" s="2" t="s">
        <v>134</v>
      </c>
      <c r="C8" s="4" t="s">
        <v>13</v>
      </c>
      <c r="D8" s="3"/>
      <c r="E8" s="4" t="s">
        <v>135</v>
      </c>
      <c r="F8" s="3"/>
      <c r="G8" s="4" t="s">
        <v>136</v>
      </c>
      <c r="H8" s="3"/>
      <c r="I8" s="4" t="s">
        <v>137</v>
      </c>
      <c r="J8" s="3"/>
      <c r="K8" s="4" t="s">
        <v>138</v>
      </c>
      <c r="L8" s="3"/>
      <c r="M8" s="4" t="s">
        <v>139</v>
      </c>
    </row>
    <row r="9" spans="1:13" ht="21.75" customHeight="1">
      <c r="A9" s="8" t="s">
        <v>86</v>
      </c>
      <c r="C9" s="9">
        <v>500000</v>
      </c>
      <c r="E9" s="9">
        <v>979760</v>
      </c>
      <c r="G9" s="9">
        <v>995221</v>
      </c>
      <c r="I9" s="10" t="s">
        <v>141</v>
      </c>
      <c r="K9" s="9">
        <v>497520308096</v>
      </c>
      <c r="M9" s="8" t="s">
        <v>288</v>
      </c>
    </row>
    <row r="10" spans="1:13" ht="21.75" customHeight="1">
      <c r="A10" s="8" t="s">
        <v>64</v>
      </c>
      <c r="C10" s="9">
        <v>900000</v>
      </c>
      <c r="E10" s="9">
        <v>1001740</v>
      </c>
      <c r="G10" s="9">
        <v>901566</v>
      </c>
      <c r="I10" s="10" t="s">
        <v>142</v>
      </c>
      <c r="K10" s="9">
        <v>811262332046</v>
      </c>
      <c r="M10" s="8" t="s">
        <v>288</v>
      </c>
    </row>
    <row r="11" spans="1:13" ht="21.75" customHeight="1">
      <c r="A11" s="8" t="s">
        <v>125</v>
      </c>
      <c r="C11" s="9">
        <v>800000</v>
      </c>
      <c r="E11" s="9">
        <v>925180</v>
      </c>
      <c r="G11" s="9">
        <v>875500</v>
      </c>
      <c r="I11" s="10" t="s">
        <v>143</v>
      </c>
      <c r="K11" s="9">
        <v>700273052500</v>
      </c>
      <c r="M11" s="8" t="s">
        <v>288</v>
      </c>
    </row>
    <row r="12" spans="1:13" ht="21.75" customHeight="1">
      <c r="A12" s="11" t="s">
        <v>122</v>
      </c>
      <c r="C12" s="13">
        <v>761000</v>
      </c>
      <c r="E12" s="13">
        <v>913850</v>
      </c>
      <c r="G12" s="13">
        <v>863568</v>
      </c>
      <c r="I12" s="14" t="s">
        <v>144</v>
      </c>
      <c r="K12" s="13">
        <v>657056134986</v>
      </c>
      <c r="M12" s="8" t="s">
        <v>288</v>
      </c>
    </row>
    <row r="13" spans="1:13" ht="21.75" customHeight="1">
      <c r="A13" s="15" t="s">
        <v>26</v>
      </c>
      <c r="C13" s="16">
        <v>3257521</v>
      </c>
      <c r="E13" s="16"/>
      <c r="G13" s="16"/>
      <c r="I13" s="16"/>
      <c r="K13" s="16">
        <v>2962579083196</v>
      </c>
      <c r="M13" s="16"/>
    </row>
    <row r="17" spans="11:11">
      <c r="K17" s="2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Sheet3</vt:lpstr>
      <vt:lpstr>Sheet4</vt:lpstr>
      <vt:lpstr>سپرده (3)</vt:lpstr>
      <vt:lpstr>سپرده (2)</vt:lpstr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'سپرده (3)'!Print_Area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cp:lastPrinted>2025-09-30T06:15:17Z</cp:lastPrinted>
  <dcterms:created xsi:type="dcterms:W3CDTF">2025-09-27T11:57:11Z</dcterms:created>
  <dcterms:modified xsi:type="dcterms:W3CDTF">2025-10-01T14:48:33Z</dcterms:modified>
</cp:coreProperties>
</file>