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4\آبان\"/>
    </mc:Choice>
  </mc:AlternateContent>
  <xr:revisionPtr revIDLastSave="0" documentId="13_ncr:1_{CFB9DF4B-F98C-4848-A48A-C761CCE5364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3">اوراق!$A$1:$AM$28</definedName>
    <definedName name="_xlnm.Print_Area" localSheetId="4">'تعدیل قیمت'!$A$1:$N$12</definedName>
    <definedName name="_xlnm.Print_Area" localSheetId="6">درآمد!$A$1:$K$13</definedName>
    <definedName name="_xlnm.Print_Area" localSheetId="10">'درآمد سپرده بانکی'!$A$1:$K$186</definedName>
    <definedName name="_xlnm.Print_Area" localSheetId="9">'درآمد سرمایه گذاری در اوراق به'!$A$1:$S$39</definedName>
    <definedName name="_xlnm.Print_Area" localSheetId="7">'درآمد سرمایه گذاری در سهام'!$A$1:$X$24</definedName>
    <definedName name="_xlnm.Print_Area" localSheetId="8">'درآمد سرمایه گذاری در صندوق'!$A$1:$X$39</definedName>
    <definedName name="_xlnm.Print_Area" localSheetId="12">'درآمد سود سهام'!$A$1:$T$15</definedName>
    <definedName name="_xlnm.Print_Area" localSheetId="16">'درآمد ناشی از تغییر قیمت اوراق'!$A$1:$R$40</definedName>
    <definedName name="_xlnm.Print_Area" localSheetId="15">'درآمد ناشی از فروش'!$A$1:$S$58</definedName>
    <definedName name="_xlnm.Print_Area" localSheetId="11">'سایر درآمدها'!$A$1:$G$11</definedName>
    <definedName name="_xlnm.Print_Area" localSheetId="5">سپرده!$A$1:$M$27</definedName>
    <definedName name="_xlnm.Print_Area" localSheetId="13">'سود اوراق بهادار'!$A$1:$U$31</definedName>
    <definedName name="_xlnm.Print_Area" localSheetId="14">'سود سپرده بانکی'!$A$1:$N$28</definedName>
    <definedName name="_xlnm.Print_Area" localSheetId="1">سهام!$A$1:$AC$11</definedName>
    <definedName name="_xlnm.Print_Area" localSheetId="0">'صورت وضعیت'!$A$1:$C$6</definedName>
    <definedName name="_xlnm.Print_Area" localSheetId="2">'واحدهای صندوق'!$A$1:$AB$21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7" l="1"/>
  <c r="J11" i="7"/>
  <c r="J12" i="7"/>
  <c r="J13" i="7"/>
  <c r="J14" i="7"/>
  <c r="J15" i="7"/>
  <c r="J16" i="7"/>
  <c r="J17" i="7"/>
  <c r="J18" i="7"/>
  <c r="J19" i="7"/>
  <c r="J20" i="7"/>
  <c r="L20" i="7" s="1"/>
  <c r="J21" i="7"/>
  <c r="L21" i="7" s="1"/>
  <c r="J22" i="7"/>
  <c r="J23" i="7"/>
  <c r="J24" i="7"/>
  <c r="J25" i="7"/>
  <c r="L25" i="7" s="1"/>
  <c r="J26" i="7"/>
  <c r="L26" i="7" s="1"/>
  <c r="L10" i="7"/>
  <c r="L11" i="7"/>
  <c r="L12" i="7"/>
  <c r="L16" i="7"/>
  <c r="L17" i="7"/>
  <c r="L18" i="7"/>
  <c r="L19" i="7"/>
  <c r="L22" i="7"/>
  <c r="L23" i="7"/>
  <c r="L24" i="7"/>
  <c r="J9" i="7"/>
  <c r="D27" i="7"/>
  <c r="F27" i="7"/>
  <c r="H27" i="7"/>
  <c r="L13" i="7"/>
  <c r="L14" i="7"/>
  <c r="L15" i="7"/>
  <c r="W3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9" i="10"/>
  <c r="W24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9" i="9"/>
  <c r="L13" i="8"/>
  <c r="L12" i="8"/>
  <c r="L11" i="8"/>
  <c r="L10" i="8"/>
  <c r="L9" i="8"/>
  <c r="L8" i="8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9" i="9"/>
  <c r="J9" i="8"/>
  <c r="J10" i="8"/>
  <c r="J11" i="8"/>
  <c r="J12" i="8"/>
  <c r="J8" i="8"/>
  <c r="H9" i="8"/>
  <c r="H10" i="8"/>
  <c r="H11" i="8"/>
  <c r="H12" i="8"/>
  <c r="H13" i="8"/>
  <c r="H8" i="8"/>
  <c r="F13" i="8"/>
  <c r="F12" i="8"/>
  <c r="F11" i="8"/>
  <c r="F10" i="8"/>
  <c r="F9" i="8"/>
  <c r="F8" i="8"/>
  <c r="AJ32" i="5"/>
  <c r="Y21" i="4"/>
  <c r="Y25" i="4"/>
  <c r="Z15" i="2"/>
  <c r="X11" i="2"/>
  <c r="Z11" i="2"/>
  <c r="Z14" i="2"/>
  <c r="J27" i="7" l="1"/>
  <c r="L9" i="7"/>
  <c r="L27" i="7" s="1"/>
  <c r="J13" i="8"/>
  <c r="AJ33" i="5" l="1"/>
  <c r="AH32" i="5"/>
  <c r="AH31" i="5"/>
  <c r="T35" i="5"/>
  <c r="R30" i="5" s="1"/>
  <c r="T34" i="5"/>
  <c r="R31" i="5"/>
  <c r="J32" i="7"/>
  <c r="H32" i="7"/>
  <c r="F32" i="7"/>
  <c r="D32" i="7"/>
  <c r="E34" i="7"/>
  <c r="F34" i="7"/>
  <c r="G34" i="7"/>
  <c r="H34" i="7"/>
  <c r="I34" i="7"/>
  <c r="J34" i="7"/>
  <c r="K34" i="7"/>
  <c r="L34" i="7"/>
  <c r="D34" i="7"/>
  <c r="J11" i="2"/>
  <c r="J16" i="2" s="1"/>
  <c r="D30" i="13"/>
  <c r="H28" i="13"/>
  <c r="H31" i="13" s="1"/>
  <c r="D28" i="13"/>
  <c r="J15" i="2"/>
  <c r="J12" i="2"/>
  <c r="R13" i="2"/>
  <c r="X13" i="2"/>
  <c r="H11" i="2"/>
  <c r="H14" i="2"/>
  <c r="I24" i="4"/>
  <c r="I22" i="4"/>
  <c r="G23" i="4"/>
  <c r="AD19" i="4"/>
  <c r="W21" i="4"/>
  <c r="W24" i="4" s="1"/>
  <c r="W33" i="4"/>
  <c r="W28" i="4"/>
  <c r="J39" i="11"/>
  <c r="U26" i="9"/>
  <c r="Q26" i="9"/>
  <c r="N26" i="9"/>
  <c r="U25" i="9"/>
  <c r="U24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9" i="9"/>
  <c r="S24" i="9"/>
  <c r="Y26" i="9"/>
  <c r="Y27" i="9"/>
  <c r="Y29" i="9"/>
  <c r="Y30" i="9"/>
  <c r="Y31" i="9"/>
  <c r="Y32" i="9"/>
  <c r="Y33" i="9"/>
  <c r="Y35" i="9"/>
  <c r="Y36" i="9"/>
  <c r="Y37" i="9"/>
  <c r="Y38" i="9"/>
  <c r="Y25" i="9"/>
  <c r="Z27" i="9"/>
  <c r="Z26" i="9"/>
  <c r="Q17" i="19"/>
  <c r="Q65" i="19"/>
  <c r="I63" i="19"/>
  <c r="I64" i="19" s="1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21" i="19"/>
  <c r="Q43" i="19"/>
  <c r="Q20" i="19"/>
  <c r="Q42" i="19"/>
  <c r="Q41" i="19"/>
  <c r="Q40" i="19"/>
  <c r="Q19" i="19"/>
  <c r="Q18" i="19"/>
  <c r="Q39" i="19"/>
  <c r="Q22" i="19"/>
  <c r="Q38" i="19"/>
  <c r="Q16" i="19"/>
  <c r="Q37" i="19"/>
  <c r="Q36" i="19"/>
  <c r="Q35" i="19"/>
  <c r="Q15" i="19"/>
  <c r="Q14" i="19"/>
  <c r="Q13" i="19"/>
  <c r="Q34" i="19"/>
  <c r="Q33" i="19"/>
  <c r="Q12" i="19"/>
  <c r="Q32" i="19"/>
  <c r="Q10" i="19"/>
  <c r="Q31" i="19"/>
  <c r="Q30" i="19"/>
  <c r="Q29" i="19"/>
  <c r="Q28" i="19"/>
  <c r="Q27" i="19"/>
  <c r="Q26" i="19"/>
  <c r="Q9" i="19"/>
  <c r="Q25" i="19"/>
  <c r="Q23" i="19"/>
  <c r="Q11" i="19"/>
  <c r="Q24" i="19"/>
  <c r="Q8" i="19"/>
  <c r="Q60" i="19" l="1"/>
  <c r="Q66" i="19" s="1"/>
  <c r="Y21" i="9" l="1"/>
  <c r="Y20" i="9"/>
  <c r="Y19" i="9"/>
  <c r="Y18" i="9"/>
  <c r="Y17" i="9"/>
  <c r="Y16" i="9"/>
  <c r="Y15" i="9"/>
  <c r="Y14" i="9"/>
  <c r="Y13" i="9"/>
  <c r="Y12" i="9"/>
  <c r="Y11" i="9"/>
  <c r="Y10" i="9"/>
  <c r="Y9" i="9"/>
  <c r="S26" i="9"/>
  <c r="J26" i="9"/>
  <c r="J25" i="9"/>
  <c r="J9" i="9"/>
  <c r="H26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H24" i="9"/>
  <c r="F24" i="9"/>
  <c r="F26" i="9" s="1"/>
  <c r="Z35" i="10"/>
  <c r="Z36" i="10"/>
  <c r="Z37" i="10"/>
  <c r="Z38" i="10"/>
  <c r="Z39" i="10"/>
  <c r="Z40" i="10"/>
  <c r="Z41" i="10"/>
  <c r="Z32" i="10"/>
  <c r="Z33" i="10"/>
  <c r="Z34" i="10"/>
  <c r="U39" i="10"/>
  <c r="U10" i="10"/>
  <c r="U11" i="10"/>
  <c r="U12" i="10"/>
  <c r="U13" i="10"/>
  <c r="U14" i="10"/>
  <c r="U15" i="10"/>
  <c r="U16" i="10"/>
  <c r="U17" i="10"/>
  <c r="Z17" i="10" s="1"/>
  <c r="AA17" i="10" s="1"/>
  <c r="U18" i="10"/>
  <c r="Z18" i="10" s="1"/>
  <c r="AA18" i="10" s="1"/>
  <c r="U19" i="10"/>
  <c r="Z19" i="10" s="1"/>
  <c r="U20" i="10"/>
  <c r="Z20" i="10" s="1"/>
  <c r="U21" i="10"/>
  <c r="Z21" i="10" s="1"/>
  <c r="U22" i="10"/>
  <c r="U23" i="10"/>
  <c r="U24" i="10"/>
  <c r="U25" i="10"/>
  <c r="Z25" i="10" s="1"/>
  <c r="U26" i="10"/>
  <c r="Z26" i="10" s="1"/>
  <c r="U27" i="10"/>
  <c r="U28" i="10"/>
  <c r="U29" i="10"/>
  <c r="U30" i="10"/>
  <c r="U31" i="10"/>
  <c r="U32" i="10"/>
  <c r="U33" i="10"/>
  <c r="U34" i="10"/>
  <c r="U35" i="10"/>
  <c r="U36" i="10"/>
  <c r="U37" i="10"/>
  <c r="U38" i="10"/>
  <c r="U40" i="10"/>
  <c r="U41" i="10"/>
  <c r="Z13" i="10"/>
  <c r="Z14" i="10"/>
  <c r="Z15" i="10"/>
  <c r="Z16" i="10"/>
  <c r="AB16" i="10" s="1"/>
  <c r="Z27" i="10"/>
  <c r="Z28" i="10"/>
  <c r="Z29" i="10"/>
  <c r="Z30" i="10"/>
  <c r="Z31" i="10"/>
  <c r="U9" i="10"/>
  <c r="Z9" i="10" s="1"/>
  <c r="Z10" i="10"/>
  <c r="Z11" i="10"/>
  <c r="AB11" i="10" s="1"/>
  <c r="Z12" i="10"/>
  <c r="AB12" i="10" s="1"/>
  <c r="Z22" i="10"/>
  <c r="Z23" i="10"/>
  <c r="Z24" i="10"/>
  <c r="J39" i="10"/>
  <c r="Q39" i="10"/>
  <c r="Q42" i="10" s="1"/>
  <c r="S39" i="10"/>
  <c r="S41" i="10" s="1"/>
  <c r="AA32" i="10"/>
  <c r="AA33" i="10"/>
  <c r="AA34" i="10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16" i="21"/>
  <c r="J42" i="10"/>
  <c r="J40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9" i="10"/>
  <c r="H42" i="10"/>
  <c r="F39" i="10"/>
  <c r="F42" i="10" s="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2" i="11"/>
  <c r="R9" i="11"/>
  <c r="J42" i="11"/>
  <c r="J40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9" i="11"/>
  <c r="T10" i="11"/>
  <c r="P39" i="11"/>
  <c r="P42" i="11"/>
  <c r="L39" i="11"/>
  <c r="N39" i="11"/>
  <c r="N42" i="11" s="1"/>
  <c r="L42" i="11"/>
  <c r="H42" i="11"/>
  <c r="AA14" i="11"/>
  <c r="F39" i="11"/>
  <c r="F42" i="11" s="1"/>
  <c r="D39" i="11"/>
  <c r="D42" i="11"/>
  <c r="Y39" i="9" l="1"/>
  <c r="Y28" i="9"/>
  <c r="Y34" i="9"/>
  <c r="AA15" i="10"/>
  <c r="AB15" i="10"/>
  <c r="AA14" i="10"/>
  <c r="AB14" i="10"/>
  <c r="AA13" i="10"/>
  <c r="AB13" i="10"/>
  <c r="AA12" i="10"/>
  <c r="AA11" i="10"/>
  <c r="AA16" i="10"/>
  <c r="AB18" i="10"/>
  <c r="AB17" i="10"/>
  <c r="E30" i="18"/>
  <c r="G28" i="18"/>
  <c r="E2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8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M28" i="18"/>
  <c r="M29" i="18"/>
  <c r="K30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8" i="18"/>
  <c r="C28" i="18"/>
  <c r="K28" i="18"/>
  <c r="I28" i="18"/>
  <c r="C30" i="18"/>
  <c r="Q43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8" i="21"/>
  <c r="D13" i="14"/>
  <c r="F13" i="14"/>
  <c r="I10" i="14"/>
  <c r="I9" i="14"/>
  <c r="P18" i="15"/>
  <c r="Q18" i="15"/>
  <c r="O18" i="15"/>
  <c r="J35" i="17"/>
  <c r="J34" i="17"/>
  <c r="P36" i="17"/>
  <c r="P35" i="17"/>
  <c r="G29" i="18"/>
  <c r="D30" i="18"/>
  <c r="F30" i="18"/>
  <c r="H30" i="18"/>
  <c r="I30" i="18"/>
  <c r="AB19" i="10" l="1"/>
  <c r="AA19" i="10"/>
  <c r="G30" i="18"/>
  <c r="M30" i="18"/>
  <c r="I40" i="21"/>
  <c r="AA20" i="10" l="1"/>
  <c r="AB20" i="10"/>
  <c r="E40" i="21"/>
  <c r="AB21" i="10" l="1"/>
  <c r="AA21" i="10"/>
  <c r="I43" i="21"/>
  <c r="Q40" i="21"/>
  <c r="M40" i="21"/>
  <c r="AB22" i="10" l="1"/>
  <c r="AA22" i="10"/>
  <c r="AA23" i="10" l="1"/>
  <c r="AB23" i="10"/>
  <c r="AA24" i="10" l="1"/>
  <c r="AB24" i="10"/>
  <c r="AB25" i="10" l="1"/>
  <c r="AA25" i="10"/>
  <c r="AB26" i="10" l="1"/>
  <c r="AA26" i="10"/>
  <c r="AB27" i="10" l="1"/>
  <c r="AA27" i="10"/>
  <c r="AB28" i="10" l="1"/>
  <c r="AA28" i="10"/>
  <c r="AB29" i="10" l="1"/>
  <c r="AA29" i="10"/>
  <c r="AA30" i="10" l="1"/>
  <c r="AB30" i="10"/>
  <c r="AA31" i="10" l="1"/>
  <c r="AB31" i="10"/>
</calcChain>
</file>

<file path=xl/sharedStrings.xml><?xml version="1.0" encoding="utf-8"?>
<sst xmlns="http://schemas.openxmlformats.org/spreadsheetml/2006/main" count="710" uniqueCount="278">
  <si>
    <t>صندوق سرمایه‌گذاری قابل معامله سپهر سودمند سینا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</si>
  <si>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</si>
  <si>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</si>
  <si>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</si>
  <si>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</si>
  <si>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</si>
  <si>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</si>
  <si>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</si>
  <si>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</si>
  <si>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</si>
  <si>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</si>
  <si>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</si>
  <si>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</si>
  <si>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</si>
  <si>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</si>
  <si>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</si>
  <si>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</si>
  <si>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</si>
  <si>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</si>
  <si>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ح . س. توسعه گوهران امید</t>
  </si>
  <si>
    <t>سرمایه گذاری توسعه گوهران امید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</si>
  <si>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</si>
  <si>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</si>
  <si>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</si>
  <si>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</si>
  <si>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</si>
  <si>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</si>
  <si>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</si>
  <si>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</si>
  <si>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</si>
  <si>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</si>
  <si>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</si>
  <si>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صندوق راهبرصنایع مهرگان1-بخشی</t>
  </si>
  <si>
    <t>صندوق س صنایع سینا1-بخشی</t>
  </si>
  <si>
    <t>صندوق س. کوانتوم بهاوند-س</t>
  </si>
  <si>
    <t>صندوق س.پشتوانه طلا آرمان آتی</t>
  </si>
  <si>
    <t>صندوق س.پشتوانه طلای پاداش</t>
  </si>
  <si>
    <t>صندوق س.سهامی درخشان آمیتیس-س</t>
  </si>
  <si>
    <t>صندوق سهامی حفظ ارزش دماوند</t>
  </si>
  <si>
    <t>صندوق صبا</t>
  </si>
  <si>
    <t>صندوق مشترک سینا</t>
  </si>
  <si>
    <t>طلوع بامداد مهرگان</t>
  </si>
  <si>
    <t>صندوق طلای عیار مفید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</si>
  <si>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</si>
  <si>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</si>
  <si>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</si>
  <si>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</si>
  <si>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</si>
  <si>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</si>
  <si>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</si>
  <si>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</si>
  <si>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</si>
  <si>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</si>
  <si>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</si>
  <si>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</si>
  <si>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</si>
  <si>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</si>
  <si>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</si>
  <si>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</si>
  <si>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</si>
  <si>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</si>
  <si>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</si>
  <si>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</si>
  <si>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</si>
  <si>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1404/09/17</t>
  </si>
  <si>
    <t>صکوک مرابحه دعبید12-3ماهه18%</t>
  </si>
  <si>
    <t>1400/12/25</t>
  </si>
  <si>
    <t>1404/12/25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</si>
  <si>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</si>
  <si>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</si>
  <si>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</si>
  <si>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</si>
  <si>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</si>
  <si>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</si>
  <si>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</si>
  <si>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</si>
  <si>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</si>
  <si>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</si>
  <si>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</si>
  <si>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</si>
  <si>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</si>
  <si>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</si>
  <si>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</si>
  <si>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</si>
  <si>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</si>
  <si>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</si>
  <si>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</si>
  <si>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</si>
  <si>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</si>
  <si>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</si>
  <si>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</si>
  <si>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</si>
  <si>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</si>
  <si>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</si>
  <si>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</si>
  <si>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دولت211-ش.خ050528</t>
  </si>
  <si>
    <t>1403/12/28</t>
  </si>
  <si>
    <t>1405/05/28</t>
  </si>
  <si>
    <t>مرابحه عام دولت221-ش.خ060830</t>
  </si>
  <si>
    <t>1404/04/31</t>
  </si>
  <si>
    <t>1406/08/30</t>
  </si>
  <si>
    <t>مرابحه عام دولت235-ش.خ060915</t>
  </si>
  <si>
    <t>1404/07/15</t>
  </si>
  <si>
    <t>1406/09/15</t>
  </si>
  <si>
    <t>مرابحه عطرین نخ قم 070517</t>
  </si>
  <si>
    <t>1403/05/20</t>
  </si>
  <si>
    <t>1407/05/17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</si>
  <si>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</si>
  <si>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</si>
  <si>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</si>
  <si>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</si>
  <si>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</si>
  <si>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</si>
  <si>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</si>
  <si>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</si>
  <si>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</si>
  <si>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</si>
  <si>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</si>
  <si>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</si>
  <si>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-2.28%</t>
  </si>
  <si>
    <t>-0.69%</t>
  </si>
  <si>
    <t>-1.56%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</si>
  <si>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</si>
  <si>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</si>
  <si>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</si>
  <si>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</si>
  <si>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</si>
  <si>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</si>
  <si>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</si>
  <si>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</si>
  <si>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</si>
  <si>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</si>
  <si>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</si>
  <si>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</si>
  <si>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</si>
  <si>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</si>
  <si>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</si>
  <si>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</si>
  <si>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</si>
  <si>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</si>
  <si>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</si>
  <si>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</si>
  <si>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</si>
  <si>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</si>
  <si>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</si>
  <si>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</si>
  <si>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</si>
  <si>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</si>
  <si>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</si>
  <si>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</si>
  <si>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</si>
  <si>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</si>
  <si>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</si>
  <si>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سرمایه گذاری سپهر صادرات</t>
  </si>
  <si>
    <t>سرمایه‌گذاری‌صندوق‌بازنشستگی‌</t>
  </si>
  <si>
    <t>فولاد امیرکبیرکاشان</t>
  </si>
  <si>
    <t>ملی‌ صنایع‌ مس‌ ایران‌</t>
  </si>
  <si>
    <t>پاکدیس</t>
  </si>
  <si>
    <t>بانک‌اقتصادنوین‌</t>
  </si>
  <si>
    <t>بانک ملت</t>
  </si>
  <si>
    <t>بانک صادرات ایران</t>
  </si>
  <si>
    <t>فولاد مبارکه اصفهان</t>
  </si>
  <si>
    <t>بانک سینا</t>
  </si>
  <si>
    <t>گروه توسعه مالی مهرآیندگان</t>
  </si>
  <si>
    <t>س. و خدمات مدیریت صند. ب کشوری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</si>
  <si>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</si>
  <si>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</si>
  <si>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</si>
  <si>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</si>
  <si>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 اهرمی کاریزما-واحد عادی</t>
  </si>
  <si>
    <t>صندوق س.بخشی پتروشیمی دماوند-ب</t>
  </si>
  <si>
    <t>صندوق سرمایه گذاری بخشی صنایع آبان</t>
  </si>
  <si>
    <t>صندوق س. شاخصی کیان-س</t>
  </si>
  <si>
    <t>صندوق س.بخشی صنایع پاداش-ب</t>
  </si>
  <si>
    <t>صندوق س ثروت پویا-بخشی</t>
  </si>
  <si>
    <t>صندوق س سهامی بیدار-واحدهای عادی</t>
  </si>
  <si>
    <t>صندوق س.پشتوانه طلای رز</t>
  </si>
  <si>
    <t>صندوق س صنایع مفید3- بخشی</t>
  </si>
  <si>
    <t>صندوق س اهرمی نارنج - واحدهای عادی صندوق</t>
  </si>
  <si>
    <t>صندوق س.پشتوانه طلا زرگرکارآمد</t>
  </si>
  <si>
    <t>صندوق س. بخشی کیان-ب</t>
  </si>
  <si>
    <t>صندوق س. طلای سرخ نوویرا</t>
  </si>
  <si>
    <t>صندوق س بهین خودرو-بخشی</t>
  </si>
  <si>
    <t>صندوق س صنایع اندیشه صبا2-بخشی</t>
  </si>
  <si>
    <t>صندوق س صنایع دایا3-بخشی</t>
  </si>
  <si>
    <t>صندوق پالایشی یکم-سهام</t>
  </si>
  <si>
    <t>صندوق اهرمی موج-واحدهای عادی</t>
  </si>
  <si>
    <t>افق روشن بانک خاورمیانه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</si>
  <si>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</si>
  <si>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</si>
  <si>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</si>
  <si>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</si>
  <si>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</si>
  <si>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صیدک404-3ماهه18%</t>
  </si>
  <si>
    <t>اسناد خزانه-م1بودجه01-040326</t>
  </si>
  <si>
    <t>مرابحه عام دولت112-ش.خ 040408</t>
  </si>
  <si>
    <t>اسناد خزانه-م3بودجه01-040520</t>
  </si>
  <si>
    <t>مرابحه عام دولت120-ش.خ040417</t>
  </si>
  <si>
    <t>مرابحه عام دولت127-ش.خ040623</t>
  </si>
  <si>
    <t>اسنادخزانه-م7بودجه01-040714</t>
  </si>
  <si>
    <t>اسنادخزانه-م8بودجه01-040728</t>
  </si>
  <si>
    <t>مرابحه عام دولت131-ش.خ040410</t>
  </si>
  <si>
    <t>مرابحه عام دولت143-ش.خ041009</t>
  </si>
  <si>
    <t>مرابحه عام دولت203-ش.خ050807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</si>
  <si>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</si>
  <si>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</si>
  <si>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</si>
  <si>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</si>
  <si>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</si>
  <si>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</si>
  <si>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</si>
  <si>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</si>
  <si>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</si>
  <si>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</si>
  <si>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</si>
  <si>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</si>
  <si>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</si>
  <si>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</si>
  <si>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</si>
  <si>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</si>
  <si>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1404/04/28</t>
  </si>
  <si>
    <t>1404/05/12</t>
  </si>
  <si>
    <t>1404/05/08</t>
  </si>
  <si>
    <t>1404/03/11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</si>
  <si>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</si>
  <si>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</si>
  <si>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</si>
  <si>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</si>
  <si>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</si>
  <si>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1404/04/01</t>
  </si>
  <si>
    <t>1405/08/07</t>
  </si>
  <si>
    <t>1404/10/09</t>
  </si>
  <si>
    <t>1404/04/10</t>
  </si>
  <si>
    <t>1404/06/23</t>
  </si>
  <si>
    <t>1404/04/17</t>
  </si>
  <si>
    <t>1404/04/08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</si>
  <si>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</si>
  <si>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</si>
  <si>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</si>
  <si>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</si>
  <si>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</si>
  <si>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</si>
  <si>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</si>
  <si>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سینا </t>
  </si>
  <si>
    <t xml:space="preserve">سپرده کوتاه مدت بانک سامان </t>
  </si>
  <si>
    <t xml:space="preserve">سپرده کوتاه مدت بانک خاورمیانه </t>
  </si>
  <si>
    <t>سپرده کوتاه مدت بانک تجارت</t>
  </si>
  <si>
    <t>سپرده کوتاه مدت بانک دی</t>
  </si>
  <si>
    <t xml:space="preserve">سپرده کوتاه مدت بانک صادرات </t>
  </si>
  <si>
    <t xml:space="preserve">سپرده کوتاه مدت بانک ملت </t>
  </si>
  <si>
    <t xml:space="preserve">سپرده کوتاه مدت بانک شهر </t>
  </si>
  <si>
    <t xml:space="preserve">سپرده بلند مدت موسسه اعتباری ملل </t>
  </si>
  <si>
    <t xml:space="preserve">سپرده بلند مدت بانک صادرات </t>
  </si>
  <si>
    <t xml:space="preserve">سپرده بلند مدت بانک سامان </t>
  </si>
  <si>
    <t xml:space="preserve">سپرده بلند مدت بانک دی </t>
  </si>
  <si>
    <t xml:space="preserve">سپرده بلند مدت بانک خاورمیانه </t>
  </si>
  <si>
    <t xml:space="preserve">سپرده بلند مدت بانک تجارت </t>
  </si>
  <si>
    <t xml:space="preserve">سپرده بلند مدت بانک پاسارگاد </t>
  </si>
  <si>
    <t>سپرده کوتاه مدت موسسه اعتباری ملل</t>
  </si>
  <si>
    <t>سپرده کوتاه مدت بانک گردشگری</t>
  </si>
  <si>
    <t xml:space="preserve">سپرده کوتاه مدت بانک دی </t>
  </si>
  <si>
    <t>سپرده کوتاه مدت بانک پاسارگاد</t>
  </si>
  <si>
    <t xml:space="preserve">سپرده بلند مدت بانک ملت </t>
  </si>
  <si>
    <t>سپرده بلند مدت بانک گردشگری</t>
  </si>
  <si>
    <t>سپرده بلند مدت بانک تجارت</t>
  </si>
  <si>
    <t>سپرده بلند مدت بانک پاسارگاد</t>
  </si>
  <si>
    <t xml:space="preserve">سپرده کوتاه مدت بانک پاسارگاد   </t>
  </si>
  <si>
    <t xml:space="preserve">سپرده کوتاه مدت بانک تجارت </t>
  </si>
  <si>
    <t>سپرده کوتاه مدت بانک شهر</t>
  </si>
  <si>
    <t>سپرده بلند مدت موسسه اعتباری ملل</t>
  </si>
  <si>
    <t>سپرده بلند مدت بانک دی</t>
  </si>
  <si>
    <t>بدلیل انعقاد قرارداد</t>
  </si>
  <si>
    <t xml:space="preserve">حساب جاری بانک سینا </t>
  </si>
  <si>
    <t xml:space="preserve">حساب جاری بانک سامان </t>
  </si>
  <si>
    <t xml:space="preserve">سپرده کوتاه مدت موسسه اعتباری ملل  </t>
  </si>
  <si>
    <t xml:space="preserve">سپرده کوتاه مدت بانک گردشگری  </t>
  </si>
  <si>
    <t xml:space="preserve">سپرده کوتاه مدت بانک پاسارگاد  </t>
  </si>
  <si>
    <t xml:space="preserve">سپرده بلند مدت موسسه اعتباری ملل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</si>
</sst>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8E8E93"/>
      <name val="IRANSans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left"/>
    </xf>
    <xf numFmtId="3" fontId="5" fillId="0" borderId="7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164" fontId="0" fillId="0" borderId="0" xfId="1" applyFont="1" applyAlignment="1">
      <alignment horizontal="left"/>
    </xf>
    <xf numFmtId="165" fontId="0" fillId="2" borderId="0" xfId="1" applyNumberFormat="1" applyFont="1" applyFill="1" applyAlignment="1">
      <alignment horizontal="left"/>
    </xf>
    <xf numFmtId="165" fontId="0" fillId="3" borderId="0" xfId="1" applyNumberFormat="1" applyFont="1" applyFill="1" applyAlignment="1">
      <alignment horizontal="left"/>
    </xf>
    <xf numFmtId="3" fontId="5" fillId="0" borderId="0" xfId="0" applyNumberFormat="1" applyFont="1" applyAlignment="1">
      <alignment vertical="top"/>
    </xf>
    <xf numFmtId="3" fontId="5" fillId="0" borderId="2" xfId="0" applyNumberFormat="1" applyFont="1" applyBorder="1" applyAlignment="1">
      <alignment vertical="top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3" borderId="2" xfId="0" applyFont="1" applyFill="1" applyBorder="1" applyAlignment="1">
      <alignment horizontal="right" vertical="top"/>
    </xf>
    <xf numFmtId="0" fontId="5" fillId="3" borderId="0" xfId="0" applyFont="1" applyFill="1" applyAlignment="1">
      <alignment horizontal="right" vertical="top"/>
    </xf>
    <xf numFmtId="2" fontId="0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5" sqref="B5:B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42" t="s">
        <v>0</v>
      </c>
      <c r="B1" s="42"/>
      <c r="C1" s="42"/>
    </row>
    <row r="2" spans="1:3" ht="21.75" customHeight="1">
      <c r="A2" s="42" t="s">
        <v>1</v>
      </c>
      <c r="B2" s="42"/>
      <c r="C2" s="42"/>
    </row>
    <row r="3" spans="1:3" ht="21.75" customHeight="1">
      <c r="A3" s="42" t="s">
        <v>2</v>
      </c>
      <c r="B3" s="42"/>
      <c r="C3" s="42"/>
    </row>
    <row r="4" spans="1:3" ht="7.35" customHeight="1"/>
    <row r="5" spans="1:3" ht="123.6" customHeight="1">
      <c r="B5" s="43"/>
    </row>
    <row r="6" spans="1:3" ht="123.6" customHeight="1">
      <c r="B6" s="4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AA43"/>
  <sheetViews>
    <sheetView rightToLeft="1" workbookViewId="0">
      <selection activeCell="J39" sqref="J3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6.85546875" bestFit="1" customWidth="1"/>
    <col min="7" max="7" width="1.28515625" customWidth="1"/>
    <col min="8" max="8" width="14.85546875" bestFit="1" customWidth="1"/>
    <col min="9" max="9" width="1.28515625" customWidth="1"/>
    <col min="10" max="10" width="19.42578125" customWidth="1"/>
    <col min="11" max="11" width="1.28515625" customWidth="1"/>
    <col min="12" max="12" width="17.7109375" bestFit="1" customWidth="1"/>
    <col min="13" max="13" width="1.28515625" customWidth="1"/>
    <col min="14" max="14" width="17.85546875" bestFit="1" customWidth="1"/>
    <col min="15" max="15" width="1.28515625" customWidth="1"/>
    <col min="16" max="16" width="15.7109375" bestFit="1" customWidth="1"/>
    <col min="17" max="17" width="1.28515625" customWidth="1"/>
    <col min="18" max="18" width="19.42578125" customWidth="1"/>
    <col min="19" max="19" width="0.28515625" customWidth="1"/>
    <col min="20" max="21" width="18.28515625" bestFit="1" customWidth="1"/>
    <col min="23" max="23" width="19.28515625" bestFit="1" customWidth="1"/>
    <col min="27" max="27" width="13.85546875" bestFit="1" customWidth="1"/>
  </cols>
  <sheetData>
    <row r="1" spans="1:27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7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7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7" ht="14.45" customHeight="1"/>
    <row r="5" spans="1:27" ht="14.45" customHeight="1">
      <c r="A5" s="1" t="s">
        <v>189</v>
      </c>
      <c r="B5" s="44" t="s">
        <v>190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27" ht="14.45" customHeight="1">
      <c r="D6" s="45" t="s">
        <v>147</v>
      </c>
      <c r="E6" s="45"/>
      <c r="F6" s="45"/>
      <c r="G6" s="45"/>
      <c r="H6" s="45"/>
      <c r="I6" s="45"/>
      <c r="J6" s="45"/>
      <c r="L6" s="45" t="s">
        <v>148</v>
      </c>
      <c r="M6" s="45"/>
      <c r="N6" s="45"/>
      <c r="O6" s="45"/>
      <c r="P6" s="45"/>
      <c r="Q6" s="45"/>
      <c r="R6" s="45"/>
    </row>
    <row r="7" spans="1:27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7" ht="14.45" customHeight="1">
      <c r="A8" s="45" t="s">
        <v>191</v>
      </c>
      <c r="B8" s="45"/>
      <c r="D8" s="2" t="s">
        <v>192</v>
      </c>
      <c r="F8" s="2" t="s">
        <v>151</v>
      </c>
      <c r="H8" s="2" t="s">
        <v>152</v>
      </c>
      <c r="J8" s="2" t="s">
        <v>21</v>
      </c>
      <c r="L8" s="2" t="s">
        <v>192</v>
      </c>
      <c r="N8" s="2" t="s">
        <v>151</v>
      </c>
      <c r="P8" s="2" t="s">
        <v>152</v>
      </c>
      <c r="R8" s="2" t="s">
        <v>21</v>
      </c>
    </row>
    <row r="9" spans="1:27" ht="21.75" customHeight="1">
      <c r="A9" s="48" t="s">
        <v>59</v>
      </c>
      <c r="B9" s="48"/>
      <c r="D9" s="6">
        <v>0</v>
      </c>
      <c r="F9" s="6">
        <v>-3781041857</v>
      </c>
      <c r="H9" s="6">
        <v>4939819919</v>
      </c>
      <c r="J9" s="6">
        <f>D9+F9+H9</f>
        <v>1158778062</v>
      </c>
      <c r="L9" s="6">
        <v>0</v>
      </c>
      <c r="N9" s="6">
        <v>12764318753</v>
      </c>
      <c r="P9" s="6">
        <v>4939819919</v>
      </c>
      <c r="R9" s="6">
        <f>L9+N9+P9</f>
        <v>17704138672</v>
      </c>
      <c r="T9" s="21">
        <v>4939819919</v>
      </c>
      <c r="U9" s="21">
        <v>6924651245841</v>
      </c>
    </row>
    <row r="10" spans="1:27" ht="21.75" customHeight="1">
      <c r="A10" s="53" t="s">
        <v>89</v>
      </c>
      <c r="B10" s="53"/>
      <c r="D10" s="10">
        <v>28140102480</v>
      </c>
      <c r="F10" s="10">
        <v>-26443612620</v>
      </c>
      <c r="H10" s="10">
        <v>2895834822</v>
      </c>
      <c r="J10" s="10">
        <f t="shared" ref="J10:J38" si="0">D10+F10+H10</f>
        <v>4592324682</v>
      </c>
      <c r="L10" s="10">
        <v>170561002348</v>
      </c>
      <c r="N10" s="10">
        <v>-421759539</v>
      </c>
      <c r="P10" s="10">
        <v>2895834822</v>
      </c>
      <c r="R10" s="10">
        <f t="shared" ref="R10:R40" si="1">L10+N10+P10</f>
        <v>173035077631</v>
      </c>
      <c r="T10" s="21">
        <f>L10+N10+P10</f>
        <v>173035077631</v>
      </c>
      <c r="U10" s="21"/>
    </row>
    <row r="11" spans="1:27" ht="21.75" customHeight="1">
      <c r="A11" s="53" t="s">
        <v>95</v>
      </c>
      <c r="B11" s="53"/>
      <c r="D11" s="10">
        <v>2753900014</v>
      </c>
      <c r="F11" s="10">
        <v>-3902740209</v>
      </c>
      <c r="H11" s="10">
        <v>5192314609</v>
      </c>
      <c r="J11" s="10">
        <f t="shared" si="0"/>
        <v>4043474414</v>
      </c>
      <c r="L11" s="10">
        <v>28996111882</v>
      </c>
      <c r="N11" s="10">
        <v>0</v>
      </c>
      <c r="P11" s="10">
        <v>5192314609</v>
      </c>
      <c r="R11" s="10">
        <f t="shared" si="1"/>
        <v>34188426491</v>
      </c>
      <c r="T11" s="21">
        <v>5192314609</v>
      </c>
      <c r="U11" s="21"/>
    </row>
    <row r="12" spans="1:27" ht="21.75" customHeight="1">
      <c r="A12" s="53" t="s">
        <v>193</v>
      </c>
      <c r="B12" s="53"/>
      <c r="D12" s="10">
        <v>0</v>
      </c>
      <c r="F12" s="10">
        <v>0</v>
      </c>
      <c r="H12" s="10">
        <v>0</v>
      </c>
      <c r="J12" s="10">
        <f t="shared" si="0"/>
        <v>0</v>
      </c>
      <c r="L12" s="10">
        <v>380420196</v>
      </c>
      <c r="N12" s="10">
        <v>0</v>
      </c>
      <c r="P12" s="10">
        <v>206885371</v>
      </c>
      <c r="R12" s="10">
        <f t="shared" si="1"/>
        <v>587305567</v>
      </c>
      <c r="T12" s="21">
        <v>206885371</v>
      </c>
      <c r="U12" s="21"/>
      <c r="AA12" s="20">
        <v>20328426867</v>
      </c>
    </row>
    <row r="13" spans="1:27" ht="21.75" customHeight="1">
      <c r="A13" s="53" t="s">
        <v>194</v>
      </c>
      <c r="B13" s="53"/>
      <c r="D13" s="10">
        <v>0</v>
      </c>
      <c r="F13" s="10">
        <v>0</v>
      </c>
      <c r="H13" s="10">
        <v>0</v>
      </c>
      <c r="J13" s="10">
        <f t="shared" si="0"/>
        <v>0</v>
      </c>
      <c r="L13" s="10">
        <v>0</v>
      </c>
      <c r="N13" s="10">
        <v>0</v>
      </c>
      <c r="P13" s="10">
        <v>37163078659</v>
      </c>
      <c r="R13" s="10">
        <f t="shared" si="1"/>
        <v>37163078659</v>
      </c>
      <c r="T13" s="21">
        <v>37163078659</v>
      </c>
      <c r="U13" s="21"/>
      <c r="W13" s="21">
        <v>-42700325</v>
      </c>
      <c r="AA13" s="20">
        <v>19904327780</v>
      </c>
    </row>
    <row r="14" spans="1:27" ht="21.75" customHeight="1">
      <c r="A14" s="53" t="s">
        <v>195</v>
      </c>
      <c r="B14" s="53"/>
      <c r="D14" s="10">
        <v>0</v>
      </c>
      <c r="F14" s="10">
        <v>0</v>
      </c>
      <c r="H14" s="10">
        <v>0</v>
      </c>
      <c r="J14" s="10">
        <f t="shared" si="0"/>
        <v>0</v>
      </c>
      <c r="L14" s="10">
        <v>530994062</v>
      </c>
      <c r="N14" s="10">
        <v>0</v>
      </c>
      <c r="P14" s="10">
        <v>348230786</v>
      </c>
      <c r="R14" s="10">
        <f t="shared" si="1"/>
        <v>879224848</v>
      </c>
      <c r="T14" s="21">
        <v>348230786</v>
      </c>
      <c r="U14" s="29"/>
      <c r="W14" s="21">
        <v>12390048234</v>
      </c>
      <c r="AA14" s="20">
        <f>AA12-AA13</f>
        <v>424099087</v>
      </c>
    </row>
    <row r="15" spans="1:27" ht="21.75" customHeight="1">
      <c r="A15" s="53" t="s">
        <v>196</v>
      </c>
      <c r="B15" s="53"/>
      <c r="D15" s="10">
        <v>0</v>
      </c>
      <c r="F15" s="10">
        <v>0</v>
      </c>
      <c r="H15" s="10">
        <v>0</v>
      </c>
      <c r="J15" s="10">
        <f t="shared" si="0"/>
        <v>0</v>
      </c>
      <c r="L15" s="10">
        <v>0</v>
      </c>
      <c r="N15" s="10">
        <v>0</v>
      </c>
      <c r="P15" s="10">
        <v>40587182460</v>
      </c>
      <c r="R15" s="10">
        <f t="shared" si="1"/>
        <v>40587182460</v>
      </c>
      <c r="T15" s="21">
        <v>40587182460</v>
      </c>
      <c r="U15" s="21"/>
      <c r="W15" s="21">
        <v>-17934249111</v>
      </c>
    </row>
    <row r="16" spans="1:27" ht="21.75" customHeight="1">
      <c r="A16" s="53" t="s">
        <v>197</v>
      </c>
      <c r="B16" s="53"/>
      <c r="D16" s="10">
        <v>0</v>
      </c>
      <c r="F16" s="10">
        <v>0</v>
      </c>
      <c r="H16" s="10">
        <v>0</v>
      </c>
      <c r="J16" s="10">
        <f t="shared" si="0"/>
        <v>0</v>
      </c>
      <c r="L16" s="10">
        <v>556681978</v>
      </c>
      <c r="N16" s="10">
        <v>0</v>
      </c>
      <c r="P16" s="10">
        <v>396240997</v>
      </c>
      <c r="R16" s="10">
        <f t="shared" si="1"/>
        <v>952922975</v>
      </c>
      <c r="T16" s="21">
        <v>396240997</v>
      </c>
      <c r="U16" s="29"/>
      <c r="W16" s="21">
        <v>12764318753</v>
      </c>
    </row>
    <row r="17" spans="1:23" ht="21.75" customHeight="1">
      <c r="A17" s="53" t="s">
        <v>198</v>
      </c>
      <c r="B17" s="53"/>
      <c r="D17" s="10">
        <v>0</v>
      </c>
      <c r="F17" s="10">
        <v>0</v>
      </c>
      <c r="H17" s="10">
        <v>0</v>
      </c>
      <c r="J17" s="10">
        <f t="shared" si="0"/>
        <v>0</v>
      </c>
      <c r="L17" s="10">
        <v>878407183</v>
      </c>
      <c r="N17" s="10">
        <v>0</v>
      </c>
      <c r="P17" s="10">
        <v>449031427</v>
      </c>
      <c r="R17" s="10">
        <f t="shared" si="1"/>
        <v>1327438610</v>
      </c>
      <c r="T17" s="21">
        <v>449031427</v>
      </c>
      <c r="U17" s="21"/>
      <c r="W17" s="21">
        <v>-40137750000</v>
      </c>
    </row>
    <row r="18" spans="1:23" ht="21.75" customHeight="1">
      <c r="A18" s="53" t="s">
        <v>62</v>
      </c>
      <c r="B18" s="53"/>
      <c r="D18" s="10">
        <v>0</v>
      </c>
      <c r="F18" s="10">
        <v>1463241807</v>
      </c>
      <c r="H18" s="10">
        <v>0</v>
      </c>
      <c r="J18" s="10">
        <f t="shared" si="0"/>
        <v>1463241807</v>
      </c>
      <c r="L18" s="10">
        <v>0</v>
      </c>
      <c r="N18" s="10">
        <v>12390048234</v>
      </c>
      <c r="P18" s="10">
        <v>20337623982</v>
      </c>
      <c r="R18" s="10">
        <f t="shared" si="1"/>
        <v>32727672216</v>
      </c>
      <c r="T18" s="21">
        <v>20337623982</v>
      </c>
      <c r="U18" s="21"/>
      <c r="W18" s="21">
        <v>-30103312500</v>
      </c>
    </row>
    <row r="19" spans="1:23" ht="21.75" customHeight="1">
      <c r="A19" s="53" t="s">
        <v>199</v>
      </c>
      <c r="B19" s="53"/>
      <c r="D19" s="10">
        <v>0</v>
      </c>
      <c r="F19" s="10">
        <v>0</v>
      </c>
      <c r="H19" s="10">
        <v>0</v>
      </c>
      <c r="J19" s="10">
        <f t="shared" si="0"/>
        <v>0</v>
      </c>
      <c r="L19" s="10">
        <v>0</v>
      </c>
      <c r="N19" s="10">
        <v>0</v>
      </c>
      <c r="P19" s="10">
        <v>7742071650</v>
      </c>
      <c r="R19" s="10">
        <f t="shared" si="1"/>
        <v>7742071650</v>
      </c>
      <c r="T19" s="21">
        <v>7742071650</v>
      </c>
      <c r="U19" s="29"/>
      <c r="W19" s="21">
        <v>3734275048</v>
      </c>
    </row>
    <row r="20" spans="1:23" ht="21.75" customHeight="1">
      <c r="A20" s="53" t="s">
        <v>200</v>
      </c>
      <c r="B20" s="53"/>
      <c r="D20" s="10">
        <v>0</v>
      </c>
      <c r="F20" s="10">
        <v>0</v>
      </c>
      <c r="H20" s="10">
        <v>0</v>
      </c>
      <c r="J20" s="10">
        <f t="shared" si="0"/>
        <v>0</v>
      </c>
      <c r="L20" s="10">
        <v>0</v>
      </c>
      <c r="N20" s="10">
        <v>0</v>
      </c>
      <c r="P20" s="10">
        <v>4122401113</v>
      </c>
      <c r="R20" s="10">
        <f t="shared" si="1"/>
        <v>4122401113</v>
      </c>
      <c r="T20" s="21">
        <v>4122401113</v>
      </c>
      <c r="U20" s="21"/>
      <c r="W20" s="21">
        <v>10840873922</v>
      </c>
    </row>
    <row r="21" spans="1:23" ht="21.75" customHeight="1">
      <c r="A21" s="53" t="s">
        <v>201</v>
      </c>
      <c r="B21" s="53"/>
      <c r="D21" s="10">
        <v>0</v>
      </c>
      <c r="F21" s="10">
        <v>0</v>
      </c>
      <c r="H21" s="10">
        <v>0</v>
      </c>
      <c r="J21" s="10">
        <f t="shared" si="0"/>
        <v>0</v>
      </c>
      <c r="L21" s="10">
        <v>14847123157</v>
      </c>
      <c r="N21" s="10">
        <v>0</v>
      </c>
      <c r="P21" s="10">
        <v>6006100000</v>
      </c>
      <c r="R21" s="10">
        <f t="shared" si="1"/>
        <v>20853223157</v>
      </c>
      <c r="T21" s="21">
        <v>6006100000</v>
      </c>
      <c r="U21" s="21"/>
      <c r="W21" s="21">
        <v>31435292177</v>
      </c>
    </row>
    <row r="22" spans="1:23" ht="21.75" customHeight="1">
      <c r="A22" s="53" t="s">
        <v>202</v>
      </c>
      <c r="B22" s="53"/>
      <c r="D22" s="10">
        <v>0</v>
      </c>
      <c r="F22" s="10">
        <v>0</v>
      </c>
      <c r="H22" s="10">
        <v>0</v>
      </c>
      <c r="J22" s="10">
        <f t="shared" si="0"/>
        <v>0</v>
      </c>
      <c r="L22" s="10">
        <v>78628794609</v>
      </c>
      <c r="N22" s="10">
        <v>0</v>
      </c>
      <c r="P22" s="10">
        <v>40576702848</v>
      </c>
      <c r="R22" s="10">
        <f t="shared" si="1"/>
        <v>119205497457</v>
      </c>
      <c r="T22" s="21">
        <v>40576702848</v>
      </c>
      <c r="U22" s="21"/>
      <c r="W22" s="21">
        <v>6701966482</v>
      </c>
    </row>
    <row r="23" spans="1:23" ht="21.75" customHeight="1">
      <c r="A23" s="53" t="s">
        <v>68</v>
      </c>
      <c r="B23" s="53"/>
      <c r="D23" s="10">
        <v>12266622490</v>
      </c>
      <c r="F23" s="10">
        <v>-50172187500</v>
      </c>
      <c r="H23" s="10">
        <v>0</v>
      </c>
      <c r="J23" s="10">
        <f t="shared" si="0"/>
        <v>-37905565010</v>
      </c>
      <c r="L23" s="10">
        <v>132334091387</v>
      </c>
      <c r="N23" s="10">
        <v>3734275048</v>
      </c>
      <c r="P23" s="10">
        <v>-36445832565</v>
      </c>
      <c r="R23" s="10">
        <f t="shared" si="1"/>
        <v>99622533870</v>
      </c>
      <c r="T23" s="21">
        <v>-36445832565</v>
      </c>
      <c r="U23" s="21"/>
      <c r="W23" s="21">
        <v>83730474614</v>
      </c>
    </row>
    <row r="24" spans="1:23" ht="21.75" customHeight="1">
      <c r="A24" s="53" t="s">
        <v>203</v>
      </c>
      <c r="B24" s="53"/>
      <c r="D24" s="10">
        <v>0</v>
      </c>
      <c r="F24" s="10">
        <v>0</v>
      </c>
      <c r="H24" s="10">
        <v>0</v>
      </c>
      <c r="J24" s="10">
        <f t="shared" si="0"/>
        <v>0</v>
      </c>
      <c r="L24" s="10">
        <v>177915173989</v>
      </c>
      <c r="N24" s="10">
        <v>0</v>
      </c>
      <c r="P24" s="10">
        <v>27123600000</v>
      </c>
      <c r="R24" s="10">
        <f t="shared" si="1"/>
        <v>205038773989</v>
      </c>
      <c r="T24" s="21">
        <v>27123600000</v>
      </c>
      <c r="U24" s="21"/>
      <c r="W24" s="21">
        <v>-21563118805</v>
      </c>
    </row>
    <row r="25" spans="1:23" ht="21.75" customHeight="1">
      <c r="A25" s="53" t="s">
        <v>101</v>
      </c>
      <c r="B25" s="53"/>
      <c r="D25" s="10">
        <v>301999944170</v>
      </c>
      <c r="F25" s="10">
        <v>-26560179382</v>
      </c>
      <c r="H25" s="10">
        <v>0</v>
      </c>
      <c r="J25" s="10">
        <f t="shared" si="0"/>
        <v>275439764788</v>
      </c>
      <c r="L25" s="10">
        <v>320567138281</v>
      </c>
      <c r="N25" s="10">
        <v>-244923165693</v>
      </c>
      <c r="P25" s="10">
        <v>0</v>
      </c>
      <c r="R25" s="10">
        <f t="shared" si="1"/>
        <v>75643972588</v>
      </c>
      <c r="U25" s="21">
        <v>-1587677211</v>
      </c>
      <c r="W25" s="21">
        <v>-81521598562</v>
      </c>
    </row>
    <row r="26" spans="1:23" ht="21.75" customHeight="1">
      <c r="A26" s="53" t="s">
        <v>98</v>
      </c>
      <c r="B26" s="53"/>
      <c r="D26" s="10">
        <v>14678516767</v>
      </c>
      <c r="F26" s="10">
        <v>3700569176</v>
      </c>
      <c r="H26" s="10">
        <v>0</v>
      </c>
      <c r="J26" s="10">
        <f t="shared" si="0"/>
        <v>18379085943</v>
      </c>
      <c r="L26" s="10">
        <v>127572946408</v>
      </c>
      <c r="N26" s="10">
        <v>-55496449460</v>
      </c>
      <c r="P26" s="10">
        <v>0</v>
      </c>
      <c r="R26" s="10">
        <f t="shared" si="1"/>
        <v>72076496948</v>
      </c>
      <c r="U26" s="29">
        <v>-26443612620</v>
      </c>
      <c r="W26" s="21">
        <v>-421759539</v>
      </c>
    </row>
    <row r="27" spans="1:23" ht="21.75" customHeight="1">
      <c r="A27" s="53" t="s">
        <v>92</v>
      </c>
      <c r="B27" s="53"/>
      <c r="D27" s="10">
        <v>26703895491</v>
      </c>
      <c r="F27" s="10">
        <v>-493229100</v>
      </c>
      <c r="H27" s="10">
        <v>0</v>
      </c>
      <c r="J27" s="10">
        <f t="shared" si="0"/>
        <v>26210666391</v>
      </c>
      <c r="L27" s="10">
        <v>155151427259</v>
      </c>
      <c r="N27" s="10">
        <v>92515932950</v>
      </c>
      <c r="P27" s="10">
        <v>0</v>
      </c>
      <c r="R27" s="10">
        <f t="shared" si="1"/>
        <v>247667360209</v>
      </c>
      <c r="T27" s="21">
        <v>4939819919</v>
      </c>
      <c r="U27" s="21"/>
      <c r="W27" s="21">
        <v>92515932950</v>
      </c>
    </row>
    <row r="28" spans="1:23" ht="21.75" customHeight="1">
      <c r="A28" s="53" t="s">
        <v>86</v>
      </c>
      <c r="B28" s="53"/>
      <c r="D28" s="10">
        <v>24364069992</v>
      </c>
      <c r="F28" s="10">
        <v>-1587677211</v>
      </c>
      <c r="H28" s="10">
        <v>0</v>
      </c>
      <c r="J28" s="10">
        <f t="shared" si="0"/>
        <v>22776392781</v>
      </c>
      <c r="L28" s="10">
        <v>191423612127</v>
      </c>
      <c r="N28" s="10">
        <v>-81521598562</v>
      </c>
      <c r="P28" s="10">
        <v>0</v>
      </c>
      <c r="R28" s="10">
        <f t="shared" si="1"/>
        <v>109902013565</v>
      </c>
      <c r="T28" s="21">
        <v>2895834822</v>
      </c>
      <c r="U28" s="21"/>
      <c r="W28" s="21">
        <v>-55496449460</v>
      </c>
    </row>
    <row r="29" spans="1:23" ht="21.75" customHeight="1">
      <c r="A29" s="53" t="s">
        <v>107</v>
      </c>
      <c r="B29" s="53"/>
      <c r="D29" s="10">
        <v>77172222150</v>
      </c>
      <c r="F29" s="10">
        <v>0</v>
      </c>
      <c r="H29" s="10">
        <v>0</v>
      </c>
      <c r="J29" s="10">
        <f t="shared" si="0"/>
        <v>77172222150</v>
      </c>
      <c r="L29" s="10">
        <v>596055055350</v>
      </c>
      <c r="N29" s="10">
        <v>0</v>
      </c>
      <c r="P29" s="10">
        <v>0</v>
      </c>
      <c r="R29" s="10">
        <f t="shared" si="1"/>
        <v>596055055350</v>
      </c>
      <c r="T29" s="21">
        <v>5192314609</v>
      </c>
      <c r="U29" s="29"/>
      <c r="W29" s="21">
        <v>-244923165693</v>
      </c>
    </row>
    <row r="30" spans="1:23" ht="21.75" customHeight="1">
      <c r="A30" s="53" t="s">
        <v>104</v>
      </c>
      <c r="B30" s="53"/>
      <c r="D30" s="10">
        <v>15203399920</v>
      </c>
      <c r="F30" s="10">
        <v>-91148104240</v>
      </c>
      <c r="H30" s="10">
        <v>0</v>
      </c>
      <c r="J30" s="10">
        <f t="shared" si="0"/>
        <v>-75944704320</v>
      </c>
      <c r="L30" s="10">
        <v>124153674491</v>
      </c>
      <c r="N30" s="10">
        <v>-21563118805</v>
      </c>
      <c r="P30" s="10">
        <v>0</v>
      </c>
      <c r="R30" s="10">
        <f t="shared" si="1"/>
        <v>102590555686</v>
      </c>
      <c r="T30" s="21">
        <v>206885371</v>
      </c>
    </row>
    <row r="31" spans="1:23" ht="21.75" customHeight="1">
      <c r="A31" s="53" t="s">
        <v>80</v>
      </c>
      <c r="B31" s="53"/>
      <c r="D31" s="10">
        <v>41224172832</v>
      </c>
      <c r="F31" s="10">
        <v>13606951287</v>
      </c>
      <c r="H31" s="10">
        <v>0</v>
      </c>
      <c r="J31" s="10">
        <f t="shared" si="0"/>
        <v>54831124119</v>
      </c>
      <c r="L31" s="10">
        <v>327423415214</v>
      </c>
      <c r="N31" s="10">
        <v>83730474614</v>
      </c>
      <c r="P31" s="10">
        <v>0</v>
      </c>
      <c r="R31" s="10">
        <f t="shared" si="1"/>
        <v>411153889828</v>
      </c>
      <c r="T31" s="21">
        <v>37163078659</v>
      </c>
    </row>
    <row r="32" spans="1:23" ht="21.75" customHeight="1">
      <c r="A32" s="53" t="s">
        <v>83</v>
      </c>
      <c r="B32" s="53"/>
      <c r="D32" s="10">
        <v>10582843154</v>
      </c>
      <c r="F32" s="10">
        <v>-846578896</v>
      </c>
      <c r="H32" s="10">
        <v>0</v>
      </c>
      <c r="J32" s="10">
        <f t="shared" si="0"/>
        <v>9736264258</v>
      </c>
      <c r="L32" s="10">
        <v>82565123584</v>
      </c>
      <c r="N32" s="10">
        <v>6701966482</v>
      </c>
      <c r="P32" s="10">
        <v>0</v>
      </c>
      <c r="R32" s="10">
        <f t="shared" si="1"/>
        <v>89267090066</v>
      </c>
      <c r="T32" s="21">
        <v>348230786</v>
      </c>
    </row>
    <row r="33" spans="1:20" ht="21.75" customHeight="1">
      <c r="A33" s="53" t="s">
        <v>52</v>
      </c>
      <c r="B33" s="53"/>
      <c r="D33" s="10">
        <v>17059599180</v>
      </c>
      <c r="F33" s="10">
        <v>-92032225278</v>
      </c>
      <c r="H33" s="10">
        <v>0</v>
      </c>
      <c r="J33" s="10">
        <f t="shared" si="0"/>
        <v>-74972626098</v>
      </c>
      <c r="L33" s="10">
        <v>139796900545</v>
      </c>
      <c r="N33" s="10">
        <v>31435292177</v>
      </c>
      <c r="P33" s="10">
        <v>0</v>
      </c>
      <c r="R33" s="10">
        <f t="shared" si="1"/>
        <v>171232192722</v>
      </c>
      <c r="T33" s="21">
        <v>40587182460</v>
      </c>
    </row>
    <row r="34" spans="1:20" ht="21.75" customHeight="1">
      <c r="A34" s="53" t="s">
        <v>77</v>
      </c>
      <c r="B34" s="53"/>
      <c r="D34" s="10">
        <v>8180421720</v>
      </c>
      <c r="F34" s="10">
        <v>-108750000</v>
      </c>
      <c r="H34" s="10">
        <v>0</v>
      </c>
      <c r="J34" s="10">
        <f t="shared" si="0"/>
        <v>8071671720</v>
      </c>
      <c r="L34" s="10">
        <v>67073827224</v>
      </c>
      <c r="N34" s="10">
        <v>-30103312500</v>
      </c>
      <c r="P34" s="10">
        <v>0</v>
      </c>
      <c r="R34" s="10">
        <f t="shared" si="1"/>
        <v>36970514724</v>
      </c>
      <c r="T34" s="21">
        <v>396240997</v>
      </c>
    </row>
    <row r="35" spans="1:20" ht="21.75" customHeight="1">
      <c r="A35" s="53" t="s">
        <v>71</v>
      </c>
      <c r="B35" s="53"/>
      <c r="D35" s="10">
        <v>10156217200</v>
      </c>
      <c r="F35" s="10">
        <v>-11356167607</v>
      </c>
      <c r="H35" s="10">
        <v>0</v>
      </c>
      <c r="J35" s="10">
        <f t="shared" si="0"/>
        <v>-1199950407</v>
      </c>
      <c r="L35" s="10">
        <v>85050485520</v>
      </c>
      <c r="N35" s="10">
        <v>-40137750000</v>
      </c>
      <c r="P35" s="10">
        <v>0</v>
      </c>
      <c r="R35" s="10">
        <f t="shared" si="1"/>
        <v>44912735520</v>
      </c>
      <c r="T35" s="21">
        <v>449031427</v>
      </c>
    </row>
    <row r="36" spans="1:20" ht="21.75" customHeight="1">
      <c r="A36" s="53" t="s">
        <v>74</v>
      </c>
      <c r="B36" s="53"/>
      <c r="D36" s="10">
        <v>4184093707</v>
      </c>
      <c r="F36" s="10">
        <v>-64788538</v>
      </c>
      <c r="H36" s="10">
        <v>0</v>
      </c>
      <c r="J36" s="10">
        <f t="shared" si="0"/>
        <v>4119305169</v>
      </c>
      <c r="L36" s="10">
        <v>34622863286</v>
      </c>
      <c r="N36" s="10">
        <v>-17934249111</v>
      </c>
      <c r="P36" s="10">
        <v>0</v>
      </c>
      <c r="R36" s="10">
        <f t="shared" si="1"/>
        <v>16688614175</v>
      </c>
      <c r="T36" s="21">
        <v>20337623982</v>
      </c>
    </row>
    <row r="37" spans="1:20" ht="21.75" customHeight="1">
      <c r="A37" s="53" t="s">
        <v>65</v>
      </c>
      <c r="B37" s="53"/>
      <c r="D37" s="10">
        <v>2790981219</v>
      </c>
      <c r="F37" s="10">
        <v>-42700325</v>
      </c>
      <c r="H37" s="10">
        <v>0</v>
      </c>
      <c r="J37" s="10">
        <f t="shared" si="0"/>
        <v>2748280894</v>
      </c>
      <c r="L37" s="10">
        <v>22772332624</v>
      </c>
      <c r="N37" s="10">
        <v>-42700325</v>
      </c>
      <c r="P37" s="10">
        <v>0</v>
      </c>
      <c r="R37" s="10">
        <f t="shared" si="1"/>
        <v>22729632299</v>
      </c>
      <c r="T37" s="21">
        <v>7742071650</v>
      </c>
    </row>
    <row r="38" spans="1:20" ht="21.75" customHeight="1">
      <c r="A38" s="50" t="s">
        <v>56</v>
      </c>
      <c r="B38" s="50"/>
      <c r="D38" s="11">
        <v>0</v>
      </c>
      <c r="F38" s="11">
        <v>718608915</v>
      </c>
      <c r="H38" s="11">
        <v>0</v>
      </c>
      <c r="J38" s="11">
        <f t="shared" si="0"/>
        <v>718608915</v>
      </c>
      <c r="L38" s="11">
        <v>0</v>
      </c>
      <c r="N38" s="11">
        <v>10840873922</v>
      </c>
      <c r="P38" s="11">
        <v>0</v>
      </c>
      <c r="R38" s="11">
        <f t="shared" si="1"/>
        <v>10840873922</v>
      </c>
      <c r="T38" s="21">
        <v>4122401113</v>
      </c>
    </row>
    <row r="39" spans="1:20" ht="21.75" customHeight="1" thickBot="1">
      <c r="A39" s="47" t="s">
        <v>21</v>
      </c>
      <c r="B39" s="47"/>
      <c r="D39" s="14">
        <f>SUM(D9:D38)</f>
        <v>597461002486</v>
      </c>
      <c r="F39" s="14">
        <f>SUM(F9:F38)</f>
        <v>-289050611578</v>
      </c>
      <c r="H39" s="14">
        <v>13027969350</v>
      </c>
      <c r="J39" s="14">
        <f>SUM(J9:J38)</f>
        <v>321438360258</v>
      </c>
      <c r="L39" s="14">
        <f>SUM(L9:L38)</f>
        <v>2879857602704</v>
      </c>
      <c r="N39" s="14">
        <f>SUM(N9:N38)</f>
        <v>-238030921815</v>
      </c>
      <c r="P39" s="14">
        <f>SUM(P9:P38)</f>
        <v>161641286078</v>
      </c>
      <c r="R39" s="14">
        <f t="shared" si="1"/>
        <v>2803467966967</v>
      </c>
      <c r="T39" s="21">
        <v>6006100000</v>
      </c>
    </row>
    <row r="40" spans="1:20" ht="13.5" thickTop="1">
      <c r="D40">
        <v>597461002486</v>
      </c>
      <c r="F40" s="20">
        <v>-289050611578</v>
      </c>
      <c r="H40" s="20">
        <v>13027969350</v>
      </c>
      <c r="J40" s="20">
        <f>D40+F40+H40</f>
        <v>321438360258</v>
      </c>
      <c r="L40">
        <v>2879857602704</v>
      </c>
      <c r="N40" s="20">
        <v>-238030921815</v>
      </c>
      <c r="P40" s="20">
        <v>161641286078</v>
      </c>
      <c r="R40" s="20">
        <f t="shared" si="1"/>
        <v>2803467966967</v>
      </c>
      <c r="T40" s="21">
        <v>40576702848</v>
      </c>
    </row>
    <row r="41" spans="1:20">
      <c r="T41" s="21">
        <v>-36445832565</v>
      </c>
    </row>
    <row r="42" spans="1:20">
      <c r="D42" s="20">
        <f>D39-D40</f>
        <v>0</v>
      </c>
      <c r="F42" s="20">
        <f>F39-F40</f>
        <v>0</v>
      </c>
      <c r="H42" s="20">
        <f>H39-H40</f>
        <v>0</v>
      </c>
      <c r="J42" s="20">
        <f>J39-J40</f>
        <v>0</v>
      </c>
      <c r="L42" s="20">
        <f>L39-L40</f>
        <v>0</v>
      </c>
      <c r="N42" s="20">
        <f>N39-N40</f>
        <v>0</v>
      </c>
      <c r="P42" s="20">
        <f>P39-P40</f>
        <v>0</v>
      </c>
      <c r="R42" s="20">
        <f>R39-R40</f>
        <v>0</v>
      </c>
      <c r="T42" s="21">
        <v>27123600000</v>
      </c>
    </row>
    <row r="43" spans="1:20">
      <c r="T43" s="21"/>
    </row>
  </sheetData>
  <mergeCells count="38">
    <mergeCell ref="A38:B38"/>
    <mergeCell ref="A39:B39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31"/>
  <sheetViews>
    <sheetView rightToLeft="1" workbookViewId="0">
      <selection activeCell="O15" sqref="O15"/>
    </sheetView>
  </sheetViews>
  <sheetFormatPr defaultRowHeight="12.75"/>
  <cols>
    <col min="1" max="1" width="1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hidden="1" customWidth="1"/>
    <col min="7" max="7" width="1.28515625" customWidth="1"/>
    <col min="8" max="8" width="19.42578125" customWidth="1"/>
    <col min="9" max="9" width="1.28515625" customWidth="1"/>
    <col min="10" max="10" width="19.42578125" hidden="1" customWidth="1"/>
    <col min="11" max="11" width="0.28515625" customWidth="1"/>
  </cols>
  <sheetData>
    <row r="1" spans="1:10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45" customHeight="1"/>
    <row r="5" spans="1:10" ht="14.45" customHeight="1">
      <c r="A5" s="1" t="s">
        <v>204</v>
      </c>
      <c r="B5" s="44" t="s">
        <v>205</v>
      </c>
      <c r="C5" s="44"/>
      <c r="D5" s="44"/>
      <c r="E5" s="44"/>
      <c r="F5" s="44"/>
      <c r="G5" s="44"/>
      <c r="H5" s="44"/>
      <c r="I5" s="44"/>
      <c r="J5" s="44"/>
    </row>
    <row r="6" spans="1:10" ht="14.45" customHeight="1">
      <c r="D6" s="55" t="s">
        <v>147</v>
      </c>
      <c r="E6" s="55"/>
      <c r="F6" s="55"/>
      <c r="H6" s="55" t="s">
        <v>148</v>
      </c>
      <c r="I6" s="55"/>
      <c r="J6" s="55"/>
    </row>
    <row r="7" spans="1:10" ht="36.4" customHeight="1">
      <c r="A7" s="55" t="s">
        <v>206</v>
      </c>
      <c r="B7" s="55"/>
      <c r="D7" s="19" t="s">
        <v>207</v>
      </c>
      <c r="E7" s="3"/>
      <c r="F7" s="19" t="s">
        <v>208</v>
      </c>
      <c r="H7" s="19" t="s">
        <v>207</v>
      </c>
      <c r="I7" s="3"/>
      <c r="J7" s="19" t="s">
        <v>208</v>
      </c>
    </row>
    <row r="8" spans="1:10" ht="21.75" customHeight="1">
      <c r="A8" s="27"/>
      <c r="B8" s="27" t="s">
        <v>258</v>
      </c>
      <c r="D8" s="6">
        <v>11354</v>
      </c>
      <c r="F8" s="7"/>
      <c r="H8" s="6">
        <v>124140</v>
      </c>
      <c r="J8" s="7"/>
    </row>
    <row r="9" spans="1:10" ht="21.75" customHeight="1">
      <c r="A9" s="26"/>
      <c r="B9" s="26" t="s">
        <v>249</v>
      </c>
      <c r="D9" s="10">
        <v>11984</v>
      </c>
      <c r="F9" s="17"/>
      <c r="H9" s="10">
        <v>224697</v>
      </c>
      <c r="J9" s="17"/>
    </row>
    <row r="10" spans="1:10" ht="21.75" customHeight="1">
      <c r="A10" s="26"/>
      <c r="B10" s="26" t="s">
        <v>259</v>
      </c>
      <c r="D10" s="10">
        <v>39421</v>
      </c>
      <c r="F10" s="17"/>
      <c r="H10" s="10">
        <v>2713783446</v>
      </c>
      <c r="J10" s="17"/>
    </row>
    <row r="11" spans="1:10" ht="21.75" customHeight="1">
      <c r="A11" s="26"/>
      <c r="B11" s="26" t="s">
        <v>248</v>
      </c>
      <c r="D11" s="10">
        <v>13875</v>
      </c>
      <c r="F11" s="17"/>
      <c r="H11" s="10">
        <v>709892</v>
      </c>
      <c r="J11" s="17"/>
    </row>
    <row r="12" spans="1:10" ht="21.75" customHeight="1">
      <c r="A12" s="26"/>
      <c r="B12" s="26" t="s">
        <v>268</v>
      </c>
      <c r="D12" s="10">
        <v>20053</v>
      </c>
      <c r="F12" s="17"/>
      <c r="H12" s="10">
        <v>667620</v>
      </c>
      <c r="J12" s="17"/>
    </row>
    <row r="13" spans="1:10" ht="21.75" customHeight="1">
      <c r="A13" s="26"/>
      <c r="B13" s="26" t="s">
        <v>243</v>
      </c>
      <c r="D13" s="10">
        <v>162106</v>
      </c>
      <c r="F13" s="17"/>
      <c r="H13" s="10">
        <v>83370092</v>
      </c>
      <c r="J13" s="17"/>
    </row>
    <row r="14" spans="1:10" ht="21.75" customHeight="1">
      <c r="A14" s="26"/>
      <c r="B14" s="26" t="s">
        <v>244</v>
      </c>
      <c r="D14" s="10">
        <v>-225782950</v>
      </c>
      <c r="F14" s="17"/>
      <c r="H14" s="10">
        <v>16517454</v>
      </c>
      <c r="J14" s="17"/>
    </row>
    <row r="15" spans="1:10" ht="21.75" customHeight="1">
      <c r="A15" s="26"/>
      <c r="B15" s="26" t="s">
        <v>247</v>
      </c>
      <c r="D15" s="10">
        <v>1102904</v>
      </c>
      <c r="F15" s="17"/>
      <c r="H15" s="10">
        <v>10039362</v>
      </c>
      <c r="J15" s="17"/>
    </row>
    <row r="16" spans="1:10" ht="21.75" customHeight="1">
      <c r="A16" s="26"/>
      <c r="B16" s="26" t="s">
        <v>245</v>
      </c>
      <c r="D16" s="10">
        <v>32449</v>
      </c>
      <c r="F16" s="17"/>
      <c r="H16" s="10">
        <v>163130</v>
      </c>
      <c r="J16" s="17"/>
    </row>
    <row r="17" spans="1:10" ht="21.75" customHeight="1">
      <c r="A17" s="26"/>
      <c r="B17" s="26" t="s">
        <v>267</v>
      </c>
      <c r="D17" s="10">
        <v>0</v>
      </c>
      <c r="F17" s="17"/>
      <c r="H17" s="10">
        <v>24430431</v>
      </c>
      <c r="J17" s="17"/>
    </row>
    <row r="18" spans="1:10" ht="21.75" customHeight="1">
      <c r="A18" s="26"/>
      <c r="B18" s="26" t="s">
        <v>266</v>
      </c>
      <c r="D18" s="10">
        <v>1918659</v>
      </c>
      <c r="F18" s="17"/>
      <c r="H18" s="10">
        <v>11221015</v>
      </c>
      <c r="J18" s="17"/>
    </row>
    <row r="19" spans="1:10" ht="21.75" customHeight="1">
      <c r="A19" s="26"/>
      <c r="B19" s="26" t="s">
        <v>269</v>
      </c>
      <c r="D19" s="10">
        <v>103833230289</v>
      </c>
      <c r="F19" s="17"/>
      <c r="H19" s="10">
        <v>703912211461</v>
      </c>
      <c r="J19" s="17"/>
    </row>
    <row r="20" spans="1:10" ht="21.75" customHeight="1">
      <c r="A20" s="26"/>
      <c r="B20" s="26" t="s">
        <v>262</v>
      </c>
      <c r="D20" s="10">
        <v>0</v>
      </c>
      <c r="F20" s="17"/>
      <c r="H20" s="10">
        <v>417996275941</v>
      </c>
      <c r="J20" s="17"/>
    </row>
    <row r="21" spans="1:10" ht="21.75" customHeight="1">
      <c r="A21" s="26"/>
      <c r="B21" s="26" t="s">
        <v>263</v>
      </c>
      <c r="D21" s="10">
        <v>57331198336</v>
      </c>
      <c r="F21" s="17"/>
      <c r="H21" s="10">
        <v>704798560889</v>
      </c>
      <c r="J21" s="17"/>
    </row>
    <row r="22" spans="1:10" ht="21.75" customHeight="1">
      <c r="A22" s="26"/>
      <c r="B22" s="26" t="s">
        <v>252</v>
      </c>
      <c r="D22" s="10">
        <v>108072657450</v>
      </c>
      <c r="F22" s="17"/>
      <c r="H22" s="10">
        <v>657470526047</v>
      </c>
      <c r="J22" s="17"/>
    </row>
    <row r="23" spans="1:10" ht="21.75" customHeight="1">
      <c r="A23" s="26"/>
      <c r="B23" s="26" t="s">
        <v>253</v>
      </c>
      <c r="D23" s="10">
        <v>33479452</v>
      </c>
      <c r="F23" s="17"/>
      <c r="H23" s="10">
        <v>1841369860</v>
      </c>
      <c r="J23" s="17"/>
    </row>
    <row r="24" spans="1:10" ht="21.75" customHeight="1">
      <c r="A24" s="26"/>
      <c r="B24" s="26" t="s">
        <v>270</v>
      </c>
      <c r="D24" s="10">
        <v>90014270746</v>
      </c>
      <c r="F24" s="17"/>
      <c r="H24" s="10">
        <v>299195662508</v>
      </c>
      <c r="J24" s="17"/>
    </row>
    <row r="25" spans="1:10" ht="21.75" customHeight="1">
      <c r="A25" s="26"/>
      <c r="B25" s="26" t="s">
        <v>255</v>
      </c>
      <c r="D25" s="10">
        <v>0</v>
      </c>
      <c r="F25" s="17"/>
      <c r="H25" s="10">
        <v>4601466494</v>
      </c>
      <c r="J25" s="17"/>
    </row>
    <row r="26" spans="1:10" ht="21.75" customHeight="1">
      <c r="A26" s="26"/>
      <c r="B26" s="26" t="s">
        <v>256</v>
      </c>
      <c r="D26" s="10">
        <v>0</v>
      </c>
      <c r="F26" s="17"/>
      <c r="H26" s="10">
        <v>449039173867</v>
      </c>
      <c r="J26" s="17"/>
    </row>
    <row r="27" spans="1:10" ht="21.75" customHeight="1">
      <c r="A27" s="26"/>
      <c r="B27" s="26" t="s">
        <v>257</v>
      </c>
      <c r="D27" s="10">
        <v>0</v>
      </c>
      <c r="F27" s="17"/>
      <c r="H27" s="10">
        <v>362712329</v>
      </c>
      <c r="J27" s="17"/>
    </row>
    <row r="28" spans="1:10" ht="21.75" customHeight="1" thickBot="1">
      <c r="A28" s="47" t="s">
        <v>21</v>
      </c>
      <c r="B28" s="47"/>
      <c r="D28" s="14">
        <f>SUM(D8:D27)</f>
        <v>359062366128</v>
      </c>
      <c r="F28" s="14"/>
      <c r="H28" s="14">
        <f>SUM(H8:H27)</f>
        <v>3242079210675</v>
      </c>
      <c r="J28" s="14"/>
    </row>
    <row r="29" spans="1:10" ht="13.5" thickTop="1">
      <c r="D29" s="20">
        <v>359062366128</v>
      </c>
      <c r="H29" s="20">
        <v>3242079210675</v>
      </c>
    </row>
    <row r="30" spans="1:10">
      <c r="D30" s="20">
        <f>D28-D29</f>
        <v>0</v>
      </c>
    </row>
    <row r="31" spans="1:10">
      <c r="H31" s="20">
        <f>H28-H29</f>
        <v>0</v>
      </c>
    </row>
  </sheetData>
  <mergeCells count="8">
    <mergeCell ref="A28:B28"/>
    <mergeCell ref="A1:J1"/>
    <mergeCell ref="A2:J2"/>
    <mergeCell ref="A3:J3"/>
    <mergeCell ref="B5:J5"/>
    <mergeCell ref="D6:F6"/>
    <mergeCell ref="H6:J6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K26"/>
  <sheetViews>
    <sheetView rightToLeft="1" workbookViewId="0">
      <selection activeCell="D11" sqref="D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9" ht="29.1" customHeight="1">
      <c r="A1" s="42" t="s">
        <v>0</v>
      </c>
      <c r="B1" s="42"/>
      <c r="C1" s="42"/>
      <c r="D1" s="42"/>
      <c r="E1" s="42"/>
      <c r="F1" s="42"/>
    </row>
    <row r="2" spans="1:9" ht="21.75" customHeight="1">
      <c r="A2" s="42" t="s">
        <v>128</v>
      </c>
      <c r="B2" s="42"/>
      <c r="C2" s="42"/>
      <c r="D2" s="42"/>
      <c r="E2" s="42"/>
      <c r="F2" s="42"/>
    </row>
    <row r="3" spans="1:9" ht="21.75" customHeight="1">
      <c r="A3" s="42" t="s">
        <v>2</v>
      </c>
      <c r="B3" s="42"/>
      <c r="C3" s="42"/>
      <c r="D3" s="42"/>
      <c r="E3" s="42"/>
      <c r="F3" s="42"/>
    </row>
    <row r="4" spans="1:9" ht="14.45" customHeight="1"/>
    <row r="5" spans="1:9" ht="29.1" customHeight="1">
      <c r="A5" s="1" t="s">
        <v>209</v>
      </c>
      <c r="B5" s="44" t="s">
        <v>143</v>
      </c>
      <c r="C5" s="44"/>
      <c r="D5" s="44"/>
      <c r="E5" s="44"/>
      <c r="F5" s="44"/>
    </row>
    <row r="6" spans="1:9" ht="14.45" customHeight="1">
      <c r="D6" s="2" t="s">
        <v>147</v>
      </c>
      <c r="F6" s="2" t="s">
        <v>9</v>
      </c>
    </row>
    <row r="7" spans="1:9" ht="14.45" customHeight="1">
      <c r="A7" s="45" t="s">
        <v>143</v>
      </c>
      <c r="B7" s="45"/>
      <c r="D7" s="4" t="s">
        <v>125</v>
      </c>
      <c r="F7" s="4" t="s">
        <v>125</v>
      </c>
    </row>
    <row r="8" spans="1:9" ht="21.75" customHeight="1">
      <c r="A8" s="48" t="s">
        <v>143</v>
      </c>
      <c r="B8" s="48"/>
      <c r="D8" s="6">
        <v>0</v>
      </c>
      <c r="F8" s="6">
        <v>0</v>
      </c>
    </row>
    <row r="9" spans="1:9" ht="21.75" customHeight="1">
      <c r="A9" s="53" t="s">
        <v>210</v>
      </c>
      <c r="B9" s="53"/>
      <c r="D9" s="10">
        <v>0</v>
      </c>
      <c r="F9" s="10">
        <v>1138691830</v>
      </c>
      <c r="H9" s="20">
        <v>1138691830</v>
      </c>
      <c r="I9" s="20">
        <f>F9-H9</f>
        <v>0</v>
      </c>
    </row>
    <row r="10" spans="1:9" ht="21.75" customHeight="1">
      <c r="A10" s="50" t="s">
        <v>211</v>
      </c>
      <c r="B10" s="50"/>
      <c r="D10" s="11">
        <v>167444706</v>
      </c>
      <c r="F10" s="11">
        <v>472339317</v>
      </c>
      <c r="H10" s="20">
        <v>472339317</v>
      </c>
      <c r="I10" s="20">
        <f>F10-H10</f>
        <v>0</v>
      </c>
    </row>
    <row r="11" spans="1:9" ht="21.75" customHeight="1" thickBot="1">
      <c r="A11" s="47" t="s">
        <v>21</v>
      </c>
      <c r="B11" s="47"/>
      <c r="D11" s="14">
        <v>167444706</v>
      </c>
      <c r="F11" s="14">
        <v>1611031147</v>
      </c>
    </row>
    <row r="12" spans="1:9" ht="13.5" thickTop="1">
      <c r="D12" s="20">
        <v>167444706</v>
      </c>
      <c r="F12" s="22">
        <v>1611031147</v>
      </c>
    </row>
    <row r="13" spans="1:9">
      <c r="D13" s="20">
        <f>D11-D12</f>
        <v>0</v>
      </c>
      <c r="F13" s="20">
        <f>F11-F12</f>
        <v>0</v>
      </c>
    </row>
    <row r="26" spans="11:11">
      <c r="K26" s="20">
        <v>1629847815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18"/>
  <sheetViews>
    <sheetView rightToLeft="1" workbookViewId="0">
      <selection activeCell="G20" sqref="G20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14.45" customHeight="1"/>
    <row r="5" spans="1:19" ht="14.45" customHeight="1">
      <c r="A5" s="44" t="s">
        <v>150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14.45" customHeight="1">
      <c r="A6" s="45" t="s">
        <v>22</v>
      </c>
      <c r="C6" s="45" t="s">
        <v>212</v>
      </c>
      <c r="D6" s="45"/>
      <c r="E6" s="45"/>
      <c r="F6" s="45"/>
      <c r="G6" s="45"/>
      <c r="I6" s="45" t="s">
        <v>147</v>
      </c>
      <c r="J6" s="45"/>
      <c r="K6" s="45"/>
      <c r="L6" s="45"/>
      <c r="M6" s="45"/>
      <c r="O6" s="45" t="s">
        <v>148</v>
      </c>
      <c r="P6" s="45"/>
      <c r="Q6" s="45"/>
      <c r="R6" s="45"/>
      <c r="S6" s="45"/>
    </row>
    <row r="7" spans="1:19" ht="42">
      <c r="A7" s="45"/>
      <c r="C7" s="19" t="s">
        <v>213</v>
      </c>
      <c r="D7" s="3"/>
      <c r="E7" s="19" t="s">
        <v>214</v>
      </c>
      <c r="F7" s="3"/>
      <c r="G7" s="19" t="s">
        <v>215</v>
      </c>
      <c r="I7" s="19" t="s">
        <v>216</v>
      </c>
      <c r="J7" s="3"/>
      <c r="K7" s="19" t="s">
        <v>217</v>
      </c>
      <c r="L7" s="3"/>
      <c r="M7" s="19" t="s">
        <v>218</v>
      </c>
      <c r="O7" s="19" t="s">
        <v>216</v>
      </c>
      <c r="P7" s="3"/>
      <c r="Q7" s="19" t="s">
        <v>217</v>
      </c>
      <c r="R7" s="3"/>
      <c r="S7" s="19" t="s">
        <v>218</v>
      </c>
    </row>
    <row r="8" spans="1:19" ht="21.75" customHeight="1">
      <c r="A8" s="5" t="s">
        <v>155</v>
      </c>
      <c r="C8" s="5" t="s">
        <v>219</v>
      </c>
      <c r="E8" s="6">
        <v>7000000</v>
      </c>
      <c r="G8" s="6">
        <v>450</v>
      </c>
      <c r="I8" s="6">
        <v>0</v>
      </c>
      <c r="K8" s="6">
        <v>0</v>
      </c>
      <c r="M8" s="6">
        <v>0</v>
      </c>
      <c r="O8" s="6">
        <v>3150000000</v>
      </c>
      <c r="Q8" s="6">
        <v>0</v>
      </c>
      <c r="S8" s="6">
        <v>3150000000</v>
      </c>
    </row>
    <row r="9" spans="1:19" ht="21.75" customHeight="1">
      <c r="A9" s="16" t="s">
        <v>162</v>
      </c>
      <c r="C9" s="16" t="s">
        <v>220</v>
      </c>
      <c r="E9" s="10">
        <v>7000000</v>
      </c>
      <c r="G9" s="10">
        <v>60</v>
      </c>
      <c r="I9" s="10">
        <v>0</v>
      </c>
      <c r="K9" s="10">
        <v>0</v>
      </c>
      <c r="M9" s="10">
        <v>0</v>
      </c>
      <c r="O9" s="10">
        <v>420000000</v>
      </c>
      <c r="Q9" s="10">
        <v>0</v>
      </c>
      <c r="S9" s="10">
        <v>420000000</v>
      </c>
    </row>
    <row r="10" spans="1:19" ht="21.75" customHeight="1">
      <c r="A10" s="16" t="s">
        <v>154</v>
      </c>
      <c r="C10" s="16" t="s">
        <v>221</v>
      </c>
      <c r="E10" s="10">
        <v>1174922</v>
      </c>
      <c r="G10" s="10">
        <v>2390</v>
      </c>
      <c r="I10" s="10">
        <v>0</v>
      </c>
      <c r="K10" s="10">
        <v>0</v>
      </c>
      <c r="M10" s="10">
        <v>0</v>
      </c>
      <c r="O10" s="10">
        <v>2808063580</v>
      </c>
      <c r="Q10" s="10">
        <v>0</v>
      </c>
      <c r="S10" s="10">
        <v>2808063580</v>
      </c>
    </row>
    <row r="11" spans="1:19" ht="21.75" customHeight="1">
      <c r="A11" s="16" t="s">
        <v>156</v>
      </c>
      <c r="C11" s="16" t="s">
        <v>99</v>
      </c>
      <c r="E11" s="10">
        <v>4000001</v>
      </c>
      <c r="G11" s="10">
        <v>370</v>
      </c>
      <c r="I11" s="10">
        <v>0</v>
      </c>
      <c r="K11" s="10">
        <v>0</v>
      </c>
      <c r="M11" s="10">
        <v>0</v>
      </c>
      <c r="O11" s="10">
        <v>1480000370</v>
      </c>
      <c r="Q11" s="10">
        <v>28</v>
      </c>
      <c r="S11" s="10">
        <v>1480000342</v>
      </c>
    </row>
    <row r="12" spans="1:19" ht="21.75" customHeight="1">
      <c r="A12" s="16" t="s">
        <v>165</v>
      </c>
      <c r="C12" s="16" t="s">
        <v>222</v>
      </c>
      <c r="E12" s="10">
        <v>2000000</v>
      </c>
      <c r="G12" s="10">
        <v>936</v>
      </c>
      <c r="I12" s="10">
        <v>0</v>
      </c>
      <c r="K12" s="10">
        <v>0</v>
      </c>
      <c r="M12" s="10">
        <v>0</v>
      </c>
      <c r="O12" s="10">
        <v>1872000000</v>
      </c>
      <c r="Q12" s="10">
        <v>0</v>
      </c>
      <c r="S12" s="10">
        <v>1872000000</v>
      </c>
    </row>
    <row r="13" spans="1:19" ht="21.75" customHeight="1">
      <c r="A13" s="16" t="s">
        <v>157</v>
      </c>
      <c r="C13" s="16" t="s">
        <v>220</v>
      </c>
      <c r="E13" s="10">
        <v>1750000</v>
      </c>
      <c r="G13" s="10">
        <v>2280</v>
      </c>
      <c r="I13" s="10">
        <v>0</v>
      </c>
      <c r="K13" s="10">
        <v>0</v>
      </c>
      <c r="M13" s="10">
        <v>0</v>
      </c>
      <c r="O13" s="10">
        <v>3990000000</v>
      </c>
      <c r="Q13" s="10">
        <v>0</v>
      </c>
      <c r="S13" s="10">
        <v>3990000000</v>
      </c>
    </row>
    <row r="14" spans="1:19" ht="21.75" customHeight="1">
      <c r="A14" s="8" t="s">
        <v>153</v>
      </c>
      <c r="C14" s="8" t="s">
        <v>223</v>
      </c>
      <c r="E14" s="11">
        <v>3000000</v>
      </c>
      <c r="G14" s="11">
        <v>560</v>
      </c>
      <c r="I14" s="11">
        <v>0</v>
      </c>
      <c r="K14" s="11">
        <v>0</v>
      </c>
      <c r="M14" s="11">
        <v>0</v>
      </c>
      <c r="O14" s="11">
        <v>1680000000</v>
      </c>
      <c r="Q14" s="11">
        <v>0</v>
      </c>
      <c r="S14" s="11">
        <v>1680000000</v>
      </c>
    </row>
    <row r="15" spans="1:19" ht="21.75" customHeight="1">
      <c r="A15" s="13" t="s">
        <v>21</v>
      </c>
      <c r="C15" s="14"/>
      <c r="E15" s="14"/>
      <c r="G15" s="14"/>
      <c r="I15" s="14">
        <v>0</v>
      </c>
      <c r="K15" s="14">
        <v>0</v>
      </c>
      <c r="M15" s="14">
        <v>0</v>
      </c>
      <c r="O15" s="14">
        <v>15400063950</v>
      </c>
      <c r="Q15" s="14">
        <v>28</v>
      </c>
      <c r="S15" s="14">
        <v>15400063922</v>
      </c>
    </row>
    <row r="17" spans="15:17">
      <c r="O17" s="20">
        <v>15400063950</v>
      </c>
      <c r="Q17">
        <v>28</v>
      </c>
    </row>
    <row r="18" spans="15:17">
      <c r="O18" s="20">
        <f>O15-O17</f>
        <v>0</v>
      </c>
      <c r="P18" s="20">
        <f t="shared" ref="P18:Q18" si="0">P15-P17</f>
        <v>0</v>
      </c>
      <c r="Q18" s="20">
        <f t="shared" si="0"/>
        <v>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36"/>
  <sheetViews>
    <sheetView rightToLeft="1" workbookViewId="0">
      <selection activeCell="P31" sqref="P3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140625" bestFit="1" customWidth="1"/>
    <col min="11" max="11" width="1.28515625" customWidth="1"/>
    <col min="12" max="12" width="10.42578125" customWidth="1"/>
    <col min="13" max="13" width="1.28515625" customWidth="1"/>
    <col min="14" max="14" width="15.7109375" customWidth="1"/>
    <col min="15" max="15" width="1.28515625" customWidth="1"/>
    <col min="16" max="16" width="17.7109375" bestFit="1" customWidth="1"/>
    <col min="17" max="17" width="1.28515625" customWidth="1"/>
    <col min="18" max="18" width="10.42578125" customWidth="1"/>
    <col min="19" max="19" width="1.28515625" customWidth="1"/>
    <col min="20" max="20" width="17.7109375" bestFit="1" customWidth="1"/>
    <col min="21" max="21" width="0.28515625" customWidth="1"/>
  </cols>
  <sheetData>
    <row r="1" spans="1:20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ht="14.45" customHeight="1"/>
    <row r="5" spans="1:20" ht="14.45" customHeight="1">
      <c r="A5" s="44" t="s">
        <v>224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4.45" customHeight="1">
      <c r="A6" s="45" t="s">
        <v>131</v>
      </c>
      <c r="J6" s="45" t="s">
        <v>147</v>
      </c>
      <c r="K6" s="45"/>
      <c r="L6" s="45"/>
      <c r="M6" s="45"/>
      <c r="N6" s="45"/>
      <c r="P6" s="45" t="s">
        <v>148</v>
      </c>
      <c r="Q6" s="45"/>
      <c r="R6" s="45"/>
      <c r="S6" s="45"/>
      <c r="T6" s="45"/>
    </row>
    <row r="7" spans="1:20" ht="29.1" customHeight="1">
      <c r="A7" s="45"/>
      <c r="C7" s="18" t="s">
        <v>225</v>
      </c>
      <c r="E7" s="56" t="s">
        <v>50</v>
      </c>
      <c r="F7" s="56"/>
      <c r="H7" s="18" t="s">
        <v>226</v>
      </c>
      <c r="J7" s="19" t="s">
        <v>227</v>
      </c>
      <c r="K7" s="3"/>
      <c r="L7" s="19" t="s">
        <v>217</v>
      </c>
      <c r="M7" s="3"/>
      <c r="N7" s="19" t="s">
        <v>228</v>
      </c>
      <c r="P7" s="19" t="s">
        <v>227</v>
      </c>
      <c r="Q7" s="3"/>
      <c r="R7" s="19" t="s">
        <v>217</v>
      </c>
      <c r="S7" s="3"/>
      <c r="T7" s="19" t="s">
        <v>228</v>
      </c>
    </row>
    <row r="8" spans="1:20" ht="21.75" customHeight="1">
      <c r="A8" s="5" t="s">
        <v>193</v>
      </c>
      <c r="C8" s="3"/>
      <c r="E8" s="5" t="s">
        <v>229</v>
      </c>
      <c r="F8" s="3"/>
      <c r="H8" s="7">
        <v>18</v>
      </c>
      <c r="J8" s="6">
        <v>0</v>
      </c>
      <c r="L8" s="6">
        <v>0</v>
      </c>
      <c r="N8" s="6">
        <v>0</v>
      </c>
      <c r="P8" s="6">
        <v>380420196</v>
      </c>
      <c r="R8" s="6">
        <v>0</v>
      </c>
      <c r="T8" s="6">
        <v>380420196</v>
      </c>
    </row>
    <row r="9" spans="1:20" ht="21.75" customHeight="1">
      <c r="A9" s="16" t="s">
        <v>101</v>
      </c>
      <c r="E9" s="16" t="s">
        <v>103</v>
      </c>
      <c r="H9" s="17">
        <v>23</v>
      </c>
      <c r="J9" s="10">
        <v>301999944170</v>
      </c>
      <c r="L9" s="10">
        <v>0</v>
      </c>
      <c r="N9" s="10">
        <v>301999944170</v>
      </c>
      <c r="P9" s="10">
        <v>320567138281</v>
      </c>
      <c r="R9" s="10">
        <v>0</v>
      </c>
      <c r="T9" s="10">
        <v>320567138281</v>
      </c>
    </row>
    <row r="10" spans="1:20" ht="21.75" customHeight="1">
      <c r="A10" s="16" t="s">
        <v>98</v>
      </c>
      <c r="E10" s="16" t="s">
        <v>100</v>
      </c>
      <c r="H10" s="17">
        <v>23</v>
      </c>
      <c r="J10" s="10">
        <v>14678516767</v>
      </c>
      <c r="L10" s="10">
        <v>0</v>
      </c>
      <c r="N10" s="10">
        <v>14678516767</v>
      </c>
      <c r="P10" s="10">
        <v>127572946408</v>
      </c>
      <c r="R10" s="10">
        <v>0</v>
      </c>
      <c r="T10" s="10">
        <v>127572946408</v>
      </c>
    </row>
    <row r="11" spans="1:20" ht="21.75" customHeight="1">
      <c r="A11" s="16" t="s">
        <v>95</v>
      </c>
      <c r="E11" s="16" t="s">
        <v>97</v>
      </c>
      <c r="H11" s="17">
        <v>23</v>
      </c>
      <c r="J11" s="10">
        <v>2753900014</v>
      </c>
      <c r="L11" s="10">
        <v>0</v>
      </c>
      <c r="N11" s="10">
        <v>2753900014</v>
      </c>
      <c r="P11" s="10">
        <v>28996111882</v>
      </c>
      <c r="R11" s="10">
        <v>0</v>
      </c>
      <c r="T11" s="10">
        <v>28996111882</v>
      </c>
    </row>
    <row r="12" spans="1:20" ht="21.75" customHeight="1">
      <c r="A12" s="16" t="s">
        <v>92</v>
      </c>
      <c r="E12" s="16" t="s">
        <v>94</v>
      </c>
      <c r="H12" s="17">
        <v>23</v>
      </c>
      <c r="J12" s="10">
        <v>26703895491</v>
      </c>
      <c r="L12" s="10">
        <v>0</v>
      </c>
      <c r="N12" s="10">
        <v>26703895491</v>
      </c>
      <c r="P12" s="10">
        <v>155151427259</v>
      </c>
      <c r="R12" s="10">
        <v>0</v>
      </c>
      <c r="T12" s="10">
        <v>155151427259</v>
      </c>
    </row>
    <row r="13" spans="1:20" ht="21.75" customHeight="1">
      <c r="A13" s="16" t="s">
        <v>203</v>
      </c>
      <c r="E13" s="16" t="s">
        <v>230</v>
      </c>
      <c r="H13" s="17">
        <v>23</v>
      </c>
      <c r="J13" s="10">
        <v>0</v>
      </c>
      <c r="L13" s="10">
        <v>0</v>
      </c>
      <c r="N13" s="10">
        <v>0</v>
      </c>
      <c r="P13" s="10">
        <v>177915173989</v>
      </c>
      <c r="R13" s="10">
        <v>0</v>
      </c>
      <c r="T13" s="10">
        <v>177915173989</v>
      </c>
    </row>
    <row r="14" spans="1:20" ht="21.75" customHeight="1">
      <c r="A14" s="16" t="s">
        <v>89</v>
      </c>
      <c r="E14" s="16" t="s">
        <v>91</v>
      </c>
      <c r="H14" s="17">
        <v>23</v>
      </c>
      <c r="J14" s="10">
        <v>28140102480</v>
      </c>
      <c r="L14" s="10">
        <v>0</v>
      </c>
      <c r="N14" s="10">
        <v>28140102480</v>
      </c>
      <c r="P14" s="10">
        <v>170561002348</v>
      </c>
      <c r="R14" s="10">
        <v>0</v>
      </c>
      <c r="T14" s="10">
        <v>170561002348</v>
      </c>
    </row>
    <row r="15" spans="1:20" ht="21.75" customHeight="1">
      <c r="A15" s="16" t="s">
        <v>86</v>
      </c>
      <c r="E15" s="16" t="s">
        <v>88</v>
      </c>
      <c r="H15" s="17">
        <v>23</v>
      </c>
      <c r="J15" s="10">
        <v>24364069992</v>
      </c>
      <c r="L15" s="10">
        <v>0</v>
      </c>
      <c r="N15" s="10">
        <v>24364069992</v>
      </c>
      <c r="P15" s="10">
        <v>191423612127</v>
      </c>
      <c r="R15" s="10">
        <v>0</v>
      </c>
      <c r="T15" s="10">
        <v>191423612127</v>
      </c>
    </row>
    <row r="16" spans="1:20" ht="21.75" customHeight="1">
      <c r="A16" s="16" t="s">
        <v>107</v>
      </c>
      <c r="E16" s="16" t="s">
        <v>110</v>
      </c>
      <c r="H16" s="17">
        <v>20.5</v>
      </c>
      <c r="J16" s="10">
        <v>77172222150</v>
      </c>
      <c r="L16" s="10">
        <v>0</v>
      </c>
      <c r="N16" s="10">
        <v>77172222150</v>
      </c>
      <c r="P16" s="10">
        <v>596055055350</v>
      </c>
      <c r="R16" s="10">
        <v>0</v>
      </c>
      <c r="T16" s="10">
        <v>596055055350</v>
      </c>
    </row>
    <row r="17" spans="1:20" ht="21.75" customHeight="1">
      <c r="A17" s="16" t="s">
        <v>104</v>
      </c>
      <c r="E17" s="16" t="s">
        <v>106</v>
      </c>
      <c r="H17" s="17">
        <v>23</v>
      </c>
      <c r="J17" s="10">
        <v>15203399920</v>
      </c>
      <c r="L17" s="10">
        <v>0</v>
      </c>
      <c r="N17" s="10">
        <v>15203399920</v>
      </c>
      <c r="P17" s="10">
        <v>124153674491</v>
      </c>
      <c r="R17" s="10">
        <v>0</v>
      </c>
      <c r="T17" s="10">
        <v>124153674491</v>
      </c>
    </row>
    <row r="18" spans="1:20" ht="21.75" customHeight="1">
      <c r="A18" s="16" t="s">
        <v>80</v>
      </c>
      <c r="E18" s="16" t="s">
        <v>82</v>
      </c>
      <c r="H18" s="17">
        <v>23</v>
      </c>
      <c r="J18" s="10">
        <v>41224172832</v>
      </c>
      <c r="L18" s="10">
        <v>0</v>
      </c>
      <c r="N18" s="10">
        <v>41224172832</v>
      </c>
      <c r="P18" s="10">
        <v>327423415214</v>
      </c>
      <c r="R18" s="10">
        <v>0</v>
      </c>
      <c r="T18" s="10">
        <v>327423415214</v>
      </c>
    </row>
    <row r="19" spans="1:20" ht="21.75" customHeight="1">
      <c r="A19" s="16" t="s">
        <v>83</v>
      </c>
      <c r="E19" s="16" t="s">
        <v>85</v>
      </c>
      <c r="H19" s="17">
        <v>23</v>
      </c>
      <c r="J19" s="10">
        <v>10582843154</v>
      </c>
      <c r="L19" s="10">
        <v>0</v>
      </c>
      <c r="N19" s="10">
        <v>10582843154</v>
      </c>
      <c r="P19" s="10">
        <v>82565123584</v>
      </c>
      <c r="R19" s="10">
        <v>0</v>
      </c>
      <c r="T19" s="10">
        <v>82565123584</v>
      </c>
    </row>
    <row r="20" spans="1:20" ht="21.75" customHeight="1">
      <c r="A20" s="16" t="s">
        <v>52</v>
      </c>
      <c r="E20" s="16" t="s">
        <v>55</v>
      </c>
      <c r="H20" s="17">
        <v>2</v>
      </c>
      <c r="J20" s="10">
        <v>17059599180</v>
      </c>
      <c r="L20" s="10">
        <v>0</v>
      </c>
      <c r="N20" s="10">
        <v>17059599180</v>
      </c>
      <c r="P20" s="10">
        <v>139796900545</v>
      </c>
      <c r="R20" s="10">
        <v>0</v>
      </c>
      <c r="T20" s="10">
        <v>139796900545</v>
      </c>
    </row>
    <row r="21" spans="1:20" ht="21.75" customHeight="1">
      <c r="A21" s="16" t="s">
        <v>68</v>
      </c>
      <c r="E21" s="16" t="s">
        <v>70</v>
      </c>
      <c r="H21" s="17">
        <v>23</v>
      </c>
      <c r="J21" s="10">
        <v>12266622490</v>
      </c>
      <c r="L21" s="10">
        <v>0</v>
      </c>
      <c r="N21" s="10">
        <v>12266622490</v>
      </c>
      <c r="P21" s="10">
        <v>132334091387</v>
      </c>
      <c r="R21" s="10">
        <v>0</v>
      </c>
      <c r="T21" s="10">
        <v>132334091387</v>
      </c>
    </row>
    <row r="22" spans="1:20" ht="21.75" customHeight="1">
      <c r="A22" s="16" t="s">
        <v>77</v>
      </c>
      <c r="E22" s="16" t="s">
        <v>79</v>
      </c>
      <c r="H22" s="17">
        <v>23</v>
      </c>
      <c r="J22" s="10">
        <v>8180421720</v>
      </c>
      <c r="L22" s="10">
        <v>0</v>
      </c>
      <c r="N22" s="10">
        <v>8180421720</v>
      </c>
      <c r="P22" s="10">
        <v>67073827224</v>
      </c>
      <c r="R22" s="10">
        <v>0</v>
      </c>
      <c r="T22" s="10">
        <v>67073827224</v>
      </c>
    </row>
    <row r="23" spans="1:20" ht="21.75" customHeight="1">
      <c r="A23" s="16" t="s">
        <v>71</v>
      </c>
      <c r="E23" s="16" t="s">
        <v>73</v>
      </c>
      <c r="H23" s="17">
        <v>23</v>
      </c>
      <c r="J23" s="10">
        <v>10156217200</v>
      </c>
      <c r="L23" s="10">
        <v>0</v>
      </c>
      <c r="N23" s="10">
        <v>10156217200</v>
      </c>
      <c r="P23" s="10">
        <v>85050485520</v>
      </c>
      <c r="R23" s="10">
        <v>0</v>
      </c>
      <c r="T23" s="10">
        <v>85050485520</v>
      </c>
    </row>
    <row r="24" spans="1:20" ht="21.75" customHeight="1">
      <c r="A24" s="16" t="s">
        <v>202</v>
      </c>
      <c r="E24" s="16" t="s">
        <v>231</v>
      </c>
      <c r="H24" s="17">
        <v>20.5</v>
      </c>
      <c r="J24" s="10">
        <v>0</v>
      </c>
      <c r="L24" s="10">
        <v>0</v>
      </c>
      <c r="N24" s="10">
        <v>0</v>
      </c>
      <c r="P24" s="10">
        <v>78628794609</v>
      </c>
      <c r="R24" s="10">
        <v>0</v>
      </c>
      <c r="T24" s="10">
        <v>78628794609</v>
      </c>
    </row>
    <row r="25" spans="1:20" ht="21.75" customHeight="1">
      <c r="A25" s="16" t="s">
        <v>74</v>
      </c>
      <c r="E25" s="16" t="s">
        <v>76</v>
      </c>
      <c r="H25" s="17">
        <v>18</v>
      </c>
      <c r="J25" s="10">
        <v>4184093707</v>
      </c>
      <c r="L25" s="10">
        <v>0</v>
      </c>
      <c r="N25" s="10">
        <v>4184093707</v>
      </c>
      <c r="P25" s="10">
        <v>34622863286</v>
      </c>
      <c r="R25" s="10">
        <v>0</v>
      </c>
      <c r="T25" s="10">
        <v>34622863286</v>
      </c>
    </row>
    <row r="26" spans="1:20" ht="21.75" customHeight="1">
      <c r="A26" s="16" t="s">
        <v>201</v>
      </c>
      <c r="E26" s="16" t="s">
        <v>232</v>
      </c>
      <c r="H26" s="17">
        <v>20.5</v>
      </c>
      <c r="J26" s="10">
        <v>0</v>
      </c>
      <c r="L26" s="10">
        <v>0</v>
      </c>
      <c r="N26" s="10">
        <v>0</v>
      </c>
      <c r="P26" s="10">
        <v>14847123157</v>
      </c>
      <c r="R26" s="10">
        <v>0</v>
      </c>
      <c r="T26" s="10">
        <v>14847123157</v>
      </c>
    </row>
    <row r="27" spans="1:20" ht="21.75" customHeight="1">
      <c r="A27" s="16" t="s">
        <v>198</v>
      </c>
      <c r="E27" s="16" t="s">
        <v>233</v>
      </c>
      <c r="H27" s="17">
        <v>18</v>
      </c>
      <c r="J27" s="10">
        <v>0</v>
      </c>
      <c r="L27" s="10">
        <v>0</v>
      </c>
      <c r="N27" s="10">
        <v>0</v>
      </c>
      <c r="P27" s="10">
        <v>878407183</v>
      </c>
      <c r="R27" s="10">
        <v>0</v>
      </c>
      <c r="T27" s="10">
        <v>878407183</v>
      </c>
    </row>
    <row r="28" spans="1:20" ht="21.75" customHeight="1">
      <c r="A28" s="16" t="s">
        <v>197</v>
      </c>
      <c r="E28" s="16" t="s">
        <v>234</v>
      </c>
      <c r="H28" s="17">
        <v>18</v>
      </c>
      <c r="J28" s="10">
        <v>0</v>
      </c>
      <c r="L28" s="10">
        <v>0</v>
      </c>
      <c r="N28" s="10">
        <v>0</v>
      </c>
      <c r="P28" s="10">
        <v>556681978</v>
      </c>
      <c r="R28" s="10">
        <v>0</v>
      </c>
      <c r="T28" s="10">
        <v>556681978</v>
      </c>
    </row>
    <row r="29" spans="1:20" ht="21.75" customHeight="1">
      <c r="A29" s="16" t="s">
        <v>195</v>
      </c>
      <c r="E29" s="16" t="s">
        <v>235</v>
      </c>
      <c r="H29" s="17">
        <v>18</v>
      </c>
      <c r="J29" s="10">
        <v>0</v>
      </c>
      <c r="L29" s="10">
        <v>0</v>
      </c>
      <c r="N29" s="10">
        <v>0</v>
      </c>
      <c r="P29" s="10">
        <v>530994062</v>
      </c>
      <c r="R29" s="10">
        <v>0</v>
      </c>
      <c r="T29" s="10">
        <v>530994062</v>
      </c>
    </row>
    <row r="30" spans="1:20" ht="21.75" customHeight="1">
      <c r="A30" s="8" t="s">
        <v>65</v>
      </c>
      <c r="C30" s="9"/>
      <c r="E30" s="8" t="s">
        <v>67</v>
      </c>
      <c r="H30" s="12">
        <v>18</v>
      </c>
      <c r="J30" s="11">
        <v>2790981219</v>
      </c>
      <c r="L30" s="11">
        <v>0</v>
      </c>
      <c r="N30" s="11">
        <v>2790981219</v>
      </c>
      <c r="P30" s="11">
        <v>22772332624</v>
      </c>
      <c r="R30" s="11">
        <v>0</v>
      </c>
      <c r="T30" s="11">
        <v>22772332624</v>
      </c>
    </row>
    <row r="31" spans="1:20" ht="21.75" customHeight="1" thickBot="1">
      <c r="A31" s="13" t="s">
        <v>21</v>
      </c>
      <c r="C31" s="14"/>
      <c r="E31" s="14"/>
      <c r="H31" s="14"/>
      <c r="J31" s="14">
        <v>597461002486</v>
      </c>
      <c r="L31" s="14">
        <v>0</v>
      </c>
      <c r="N31" s="14">
        <v>597461002486</v>
      </c>
      <c r="P31" s="14">
        <v>2879857602704</v>
      </c>
      <c r="R31" s="14">
        <v>0</v>
      </c>
      <c r="T31" s="14">
        <v>2879857602704</v>
      </c>
    </row>
    <row r="32" spans="1:20" ht="13.5" thickTop="1">
      <c r="J32" s="20">
        <v>77172222150</v>
      </c>
      <c r="P32" s="20">
        <v>596055055350</v>
      </c>
    </row>
    <row r="33" spans="10:16">
      <c r="J33" s="20">
        <v>520288780336</v>
      </c>
      <c r="P33" s="20">
        <v>2283802547354</v>
      </c>
    </row>
    <row r="34" spans="10:16">
      <c r="J34" s="20">
        <f>J32+J33</f>
        <v>597461002486</v>
      </c>
    </row>
    <row r="35" spans="10:16">
      <c r="J35" s="20">
        <f>J31-J34</f>
        <v>0</v>
      </c>
      <c r="P35" s="20">
        <f>P32+P33</f>
        <v>2879857602704</v>
      </c>
    </row>
    <row r="36" spans="10:16">
      <c r="P36" s="20">
        <f>P31-P35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O33"/>
  <sheetViews>
    <sheetView rightToLeft="1" zoomScale="110" zoomScaleNormal="110" workbookViewId="0">
      <selection activeCell="G35" sqref="G35"/>
    </sheetView>
  </sheetViews>
  <sheetFormatPr defaultRowHeight="12.75"/>
  <cols>
    <col min="1" max="1" width="39" customWidth="1"/>
    <col min="2" max="2" width="1.28515625" customWidth="1"/>
    <col min="3" max="3" width="15.7109375" bestFit="1" customWidth="1"/>
    <col min="4" max="4" width="1.28515625" customWidth="1"/>
    <col min="5" max="5" width="13.140625" bestFit="1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5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5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5" ht="14.45" customHeight="1"/>
    <row r="5" spans="1:15" ht="14.45" customHeight="1">
      <c r="A5" s="44" t="s">
        <v>236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5" ht="14.45" customHeight="1">
      <c r="A6" s="45" t="s">
        <v>131</v>
      </c>
      <c r="C6" s="45" t="s">
        <v>147</v>
      </c>
      <c r="D6" s="45"/>
      <c r="E6" s="45"/>
      <c r="F6" s="45"/>
      <c r="G6" s="45"/>
      <c r="I6" s="45" t="s">
        <v>148</v>
      </c>
      <c r="J6" s="45"/>
      <c r="K6" s="45"/>
      <c r="L6" s="45"/>
      <c r="M6" s="45"/>
    </row>
    <row r="7" spans="1:15" ht="29.1" customHeight="1">
      <c r="A7" s="45"/>
      <c r="C7" s="19" t="s">
        <v>227</v>
      </c>
      <c r="D7" s="3"/>
      <c r="E7" s="19" t="s">
        <v>217</v>
      </c>
      <c r="F7" s="3"/>
      <c r="G7" s="19" t="s">
        <v>228</v>
      </c>
      <c r="I7" s="19" t="s">
        <v>227</v>
      </c>
      <c r="J7" s="3"/>
      <c r="K7" s="19" t="s">
        <v>217</v>
      </c>
      <c r="L7" s="3"/>
      <c r="M7" s="19" t="s">
        <v>228</v>
      </c>
    </row>
    <row r="8" spans="1:15" ht="21.75" customHeight="1">
      <c r="A8" s="5" t="s">
        <v>258</v>
      </c>
      <c r="C8" s="6">
        <v>11354</v>
      </c>
      <c r="E8" s="6">
        <v>0</v>
      </c>
      <c r="G8" s="6">
        <f>C8+E8</f>
        <v>11354</v>
      </c>
      <c r="I8" s="6">
        <v>124140</v>
      </c>
      <c r="K8" s="6">
        <v>0</v>
      </c>
      <c r="M8" s="6">
        <f>I8+K8</f>
        <v>124140</v>
      </c>
      <c r="O8" s="20">
        <f>-E8</f>
        <v>0</v>
      </c>
    </row>
    <row r="9" spans="1:15" ht="21.75" customHeight="1">
      <c r="A9" s="16" t="s">
        <v>249</v>
      </c>
      <c r="C9" s="10">
        <v>11984</v>
      </c>
      <c r="E9" s="10">
        <v>0</v>
      </c>
      <c r="G9" s="10">
        <f t="shared" ref="G9:G27" si="0">C9+E9</f>
        <v>11984</v>
      </c>
      <c r="I9" s="10">
        <v>224697</v>
      </c>
      <c r="K9" s="10">
        <v>0</v>
      </c>
      <c r="M9" s="10">
        <f t="shared" ref="M9:M27" si="1">I9+K9</f>
        <v>224697</v>
      </c>
      <c r="O9" s="20">
        <f t="shared" ref="O9:O27" si="2">-E9</f>
        <v>0</v>
      </c>
    </row>
    <row r="10" spans="1:15" ht="21.75" customHeight="1">
      <c r="A10" s="16" t="s">
        <v>259</v>
      </c>
      <c r="C10" s="10">
        <v>39421</v>
      </c>
      <c r="E10" s="10">
        <v>0</v>
      </c>
      <c r="G10" s="10">
        <f t="shared" si="0"/>
        <v>39421</v>
      </c>
      <c r="I10" s="10">
        <v>2713783446</v>
      </c>
      <c r="K10" s="10">
        <v>0</v>
      </c>
      <c r="M10" s="10">
        <f t="shared" si="1"/>
        <v>2713783446</v>
      </c>
      <c r="O10" s="20">
        <f t="shared" si="2"/>
        <v>0</v>
      </c>
    </row>
    <row r="11" spans="1:15" ht="21.75" customHeight="1">
      <c r="A11" s="16" t="s">
        <v>248</v>
      </c>
      <c r="C11" s="10">
        <v>13875</v>
      </c>
      <c r="E11" s="10">
        <v>0</v>
      </c>
      <c r="G11" s="10">
        <f t="shared" si="0"/>
        <v>13875</v>
      </c>
      <c r="I11" s="10">
        <v>709892</v>
      </c>
      <c r="K11" s="10">
        <v>0</v>
      </c>
      <c r="M11" s="10">
        <f t="shared" si="1"/>
        <v>709892</v>
      </c>
      <c r="O11" s="20">
        <f t="shared" si="2"/>
        <v>0</v>
      </c>
    </row>
    <row r="12" spans="1:15" ht="21.75" customHeight="1">
      <c r="A12" s="16" t="s">
        <v>250</v>
      </c>
      <c r="C12" s="10">
        <v>20053</v>
      </c>
      <c r="E12" s="10">
        <v>0</v>
      </c>
      <c r="G12" s="10">
        <f t="shared" si="0"/>
        <v>20053</v>
      </c>
      <c r="I12" s="10">
        <v>667620</v>
      </c>
      <c r="K12" s="10">
        <v>0</v>
      </c>
      <c r="M12" s="10">
        <f t="shared" si="1"/>
        <v>667620</v>
      </c>
      <c r="O12" s="20">
        <f t="shared" si="2"/>
        <v>0</v>
      </c>
    </row>
    <row r="13" spans="1:15" ht="21.75" customHeight="1">
      <c r="A13" s="16" t="s">
        <v>243</v>
      </c>
      <c r="C13" s="10">
        <v>162106</v>
      </c>
      <c r="E13" s="10">
        <v>0</v>
      </c>
      <c r="G13" s="10">
        <f t="shared" si="0"/>
        <v>162106</v>
      </c>
      <c r="I13" s="10">
        <v>83370092</v>
      </c>
      <c r="K13" s="10">
        <v>0</v>
      </c>
      <c r="M13" s="10">
        <f t="shared" si="1"/>
        <v>83370092</v>
      </c>
      <c r="O13" s="20">
        <f t="shared" si="2"/>
        <v>0</v>
      </c>
    </row>
    <row r="14" spans="1:15" ht="21.75" customHeight="1">
      <c r="A14" s="16" t="s">
        <v>244</v>
      </c>
      <c r="C14" s="10">
        <v>-225782950</v>
      </c>
      <c r="E14" s="10">
        <v>0</v>
      </c>
      <c r="G14" s="10">
        <f t="shared" si="0"/>
        <v>-225782950</v>
      </c>
      <c r="I14" s="10">
        <v>16517454</v>
      </c>
      <c r="K14" s="10">
        <v>0</v>
      </c>
      <c r="M14" s="10">
        <f t="shared" si="1"/>
        <v>16517454</v>
      </c>
      <c r="O14" s="20">
        <f t="shared" si="2"/>
        <v>0</v>
      </c>
    </row>
    <row r="15" spans="1:15" ht="21.75" customHeight="1">
      <c r="A15" s="16" t="s">
        <v>260</v>
      </c>
      <c r="C15" s="10">
        <v>1102904</v>
      </c>
      <c r="E15" s="10">
        <v>0</v>
      </c>
      <c r="G15" s="10">
        <f t="shared" si="0"/>
        <v>1102904</v>
      </c>
      <c r="I15" s="10">
        <v>10039362</v>
      </c>
      <c r="K15" s="10">
        <v>0</v>
      </c>
      <c r="M15" s="10">
        <f t="shared" si="1"/>
        <v>10039362</v>
      </c>
      <c r="O15" s="20">
        <f t="shared" si="2"/>
        <v>0</v>
      </c>
    </row>
    <row r="16" spans="1:15" ht="21.75" customHeight="1">
      <c r="A16" s="16" t="s">
        <v>245</v>
      </c>
      <c r="C16" s="10">
        <v>32449</v>
      </c>
      <c r="E16" s="10">
        <v>0</v>
      </c>
      <c r="G16" s="10">
        <f t="shared" si="0"/>
        <v>32449</v>
      </c>
      <c r="I16" s="10">
        <v>163130</v>
      </c>
      <c r="K16" s="10">
        <v>0</v>
      </c>
      <c r="M16" s="10">
        <f t="shared" si="1"/>
        <v>163130</v>
      </c>
      <c r="O16" s="20">
        <f t="shared" si="2"/>
        <v>0</v>
      </c>
    </row>
    <row r="17" spans="1:15" ht="21.75" customHeight="1">
      <c r="A17" s="16" t="s">
        <v>246</v>
      </c>
      <c r="C17" s="10">
        <v>0</v>
      </c>
      <c r="E17" s="10">
        <v>0</v>
      </c>
      <c r="G17" s="10">
        <f t="shared" si="0"/>
        <v>0</v>
      </c>
      <c r="I17" s="10">
        <v>24430431</v>
      </c>
      <c r="K17" s="10">
        <v>0</v>
      </c>
      <c r="M17" s="10">
        <f t="shared" si="1"/>
        <v>24430431</v>
      </c>
      <c r="O17" s="20">
        <f t="shared" si="2"/>
        <v>0</v>
      </c>
    </row>
    <row r="18" spans="1:15" ht="21.75" customHeight="1">
      <c r="A18" s="16" t="s">
        <v>261</v>
      </c>
      <c r="C18" s="10">
        <v>1918659</v>
      </c>
      <c r="E18" s="10">
        <v>0</v>
      </c>
      <c r="G18" s="10">
        <f t="shared" si="0"/>
        <v>1918659</v>
      </c>
      <c r="I18" s="10">
        <v>11221015</v>
      </c>
      <c r="K18" s="10">
        <v>0</v>
      </c>
      <c r="M18" s="10">
        <f t="shared" si="1"/>
        <v>11221015</v>
      </c>
      <c r="O18" s="20">
        <f t="shared" si="2"/>
        <v>0</v>
      </c>
    </row>
    <row r="19" spans="1:15" ht="21.75" customHeight="1">
      <c r="A19" s="16" t="s">
        <v>251</v>
      </c>
      <c r="C19" s="10">
        <v>103833230289</v>
      </c>
      <c r="E19" s="10">
        <v>750473595</v>
      </c>
      <c r="G19" s="10">
        <f t="shared" si="0"/>
        <v>104583703884</v>
      </c>
      <c r="I19" s="10">
        <v>703912211461</v>
      </c>
      <c r="K19" s="10">
        <v>0</v>
      </c>
      <c r="M19" s="10">
        <f t="shared" si="1"/>
        <v>703912211461</v>
      </c>
      <c r="O19" s="20">
        <f t="shared" si="2"/>
        <v>-750473595</v>
      </c>
    </row>
    <row r="20" spans="1:15" ht="21.75" customHeight="1">
      <c r="A20" s="16" t="s">
        <v>262</v>
      </c>
      <c r="C20" s="10">
        <v>0</v>
      </c>
      <c r="E20" s="10">
        <v>0</v>
      </c>
      <c r="G20" s="10">
        <f t="shared" si="0"/>
        <v>0</v>
      </c>
      <c r="I20" s="10">
        <v>417996275941</v>
      </c>
      <c r="K20" s="10">
        <v>-17287639</v>
      </c>
      <c r="M20" s="10">
        <f t="shared" si="1"/>
        <v>417978988302</v>
      </c>
      <c r="O20" s="20">
        <f t="shared" si="2"/>
        <v>0</v>
      </c>
    </row>
    <row r="21" spans="1:15" ht="21.75" customHeight="1">
      <c r="A21" s="16" t="s">
        <v>263</v>
      </c>
      <c r="C21" s="10">
        <v>57331198336</v>
      </c>
      <c r="E21" s="10">
        <v>-225716610</v>
      </c>
      <c r="G21" s="10">
        <f t="shared" si="0"/>
        <v>57105481726</v>
      </c>
      <c r="I21" s="10">
        <v>704798560889</v>
      </c>
      <c r="K21" s="10">
        <v>-509223613</v>
      </c>
      <c r="M21" s="10">
        <f t="shared" si="1"/>
        <v>704289337276</v>
      </c>
      <c r="O21" s="20">
        <f t="shared" si="2"/>
        <v>225716610</v>
      </c>
    </row>
    <row r="22" spans="1:15" ht="21.75" customHeight="1">
      <c r="A22" s="16" t="s">
        <v>252</v>
      </c>
      <c r="C22" s="10">
        <v>108072657450</v>
      </c>
      <c r="E22" s="10">
        <v>0</v>
      </c>
      <c r="G22" s="10">
        <f t="shared" si="0"/>
        <v>108072657450</v>
      </c>
      <c r="I22" s="10">
        <v>657470526047</v>
      </c>
      <c r="K22" s="10">
        <v>-28714503</v>
      </c>
      <c r="M22" s="10">
        <f t="shared" si="1"/>
        <v>657441811544</v>
      </c>
      <c r="O22" s="20">
        <f t="shared" si="2"/>
        <v>0</v>
      </c>
    </row>
    <row r="23" spans="1:15" ht="21.75" customHeight="1">
      <c r="A23" s="16" t="s">
        <v>253</v>
      </c>
      <c r="C23" s="10">
        <v>33479452</v>
      </c>
      <c r="E23" s="10">
        <v>8327545</v>
      </c>
      <c r="G23" s="10">
        <f t="shared" si="0"/>
        <v>41806997</v>
      </c>
      <c r="I23" s="10">
        <v>1841369860</v>
      </c>
      <c r="K23" s="10">
        <v>0</v>
      </c>
      <c r="M23" s="10">
        <f t="shared" si="1"/>
        <v>1841369860</v>
      </c>
      <c r="O23" s="20">
        <f t="shared" si="2"/>
        <v>-8327545</v>
      </c>
    </row>
    <row r="24" spans="1:15" ht="21.75" customHeight="1">
      <c r="A24" s="16" t="s">
        <v>254</v>
      </c>
      <c r="C24" s="10">
        <v>90014270746</v>
      </c>
      <c r="E24" s="10">
        <v>200249883</v>
      </c>
      <c r="G24" s="10">
        <f t="shared" si="0"/>
        <v>90214520629</v>
      </c>
      <c r="I24" s="10">
        <v>299195662508</v>
      </c>
      <c r="K24" s="10">
        <v>-368544856</v>
      </c>
      <c r="M24" s="10">
        <f t="shared" si="1"/>
        <v>298827117652</v>
      </c>
      <c r="O24" s="20">
        <f t="shared" si="2"/>
        <v>-200249883</v>
      </c>
    </row>
    <row r="25" spans="1:15" ht="21.75" customHeight="1">
      <c r="A25" s="16" t="s">
        <v>255</v>
      </c>
      <c r="C25" s="10">
        <v>0</v>
      </c>
      <c r="E25" s="10">
        <v>0</v>
      </c>
      <c r="G25" s="10">
        <f t="shared" si="0"/>
        <v>0</v>
      </c>
      <c r="I25" s="10">
        <v>4601466494</v>
      </c>
      <c r="K25" s="10">
        <v>-4907680</v>
      </c>
      <c r="M25" s="10">
        <f t="shared" si="1"/>
        <v>4596558814</v>
      </c>
      <c r="O25" s="20">
        <f t="shared" si="2"/>
        <v>0</v>
      </c>
    </row>
    <row r="26" spans="1:15" ht="21.75" customHeight="1">
      <c r="A26" s="16" t="s">
        <v>264</v>
      </c>
      <c r="C26" s="10">
        <v>0</v>
      </c>
      <c r="E26" s="10">
        <v>0</v>
      </c>
      <c r="G26" s="10">
        <f t="shared" si="0"/>
        <v>0</v>
      </c>
      <c r="I26" s="10">
        <v>449039173867</v>
      </c>
      <c r="K26" s="10">
        <v>-371365</v>
      </c>
      <c r="M26" s="10">
        <f t="shared" si="1"/>
        <v>449038802502</v>
      </c>
      <c r="O26" s="20">
        <f t="shared" si="2"/>
        <v>0</v>
      </c>
    </row>
    <row r="27" spans="1:15" ht="21.75" customHeight="1">
      <c r="A27" s="16" t="s">
        <v>265</v>
      </c>
      <c r="C27" s="10">
        <v>0</v>
      </c>
      <c r="E27" s="10">
        <v>0</v>
      </c>
      <c r="G27" s="10">
        <f t="shared" si="0"/>
        <v>0</v>
      </c>
      <c r="I27" s="10">
        <v>362712329</v>
      </c>
      <c r="K27" s="10">
        <v>0</v>
      </c>
      <c r="M27" s="10">
        <f t="shared" si="1"/>
        <v>362712329</v>
      </c>
      <c r="O27" s="20">
        <f t="shared" si="2"/>
        <v>0</v>
      </c>
    </row>
    <row r="28" spans="1:15" ht="21.75" customHeight="1" thickBot="1">
      <c r="A28" s="13" t="s">
        <v>21</v>
      </c>
      <c r="C28" s="14">
        <f>SUM(C8:C27)</f>
        <v>359062366128</v>
      </c>
      <c r="E28" s="14">
        <f>SUM(E8:E27)</f>
        <v>733334413</v>
      </c>
      <c r="G28" s="14">
        <f>SUM(G8:G27)</f>
        <v>359795700541</v>
      </c>
      <c r="I28" s="14">
        <f>SUM(I8:I27)</f>
        <v>3242079210675</v>
      </c>
      <c r="K28" s="14">
        <f>SUM(K8:K27)</f>
        <v>-929049656</v>
      </c>
      <c r="M28" s="14">
        <f>SUM(M8:M27)</f>
        <v>3241150161019</v>
      </c>
    </row>
    <row r="29" spans="1:15" ht="13.5" thickTop="1">
      <c r="C29" s="20">
        <v>359062366128</v>
      </c>
      <c r="E29" s="20">
        <v>733334413</v>
      </c>
      <c r="G29" s="20">
        <f>C29+E29</f>
        <v>359795700541</v>
      </c>
      <c r="I29" s="20">
        <v>3242079210675</v>
      </c>
      <c r="K29" s="20">
        <v>-929049656</v>
      </c>
      <c r="M29" s="20">
        <f>I29+K29</f>
        <v>3241150161019</v>
      </c>
    </row>
    <row r="30" spans="1:15">
      <c r="C30" s="20">
        <f>C28-C29</f>
        <v>0</v>
      </c>
      <c r="D30" s="20">
        <f t="shared" ref="D30:H30" si="3">D28-D29</f>
        <v>0</v>
      </c>
      <c r="E30" s="20">
        <f>E28-E29</f>
        <v>0</v>
      </c>
      <c r="F30" s="20">
        <f t="shared" si="3"/>
        <v>0</v>
      </c>
      <c r="G30" s="20">
        <f>G28-G29</f>
        <v>0</v>
      </c>
      <c r="H30" s="20">
        <f t="shared" si="3"/>
        <v>0</v>
      </c>
      <c r="I30" s="20">
        <f>I28-I29</f>
        <v>0</v>
      </c>
      <c r="K30" s="20">
        <f>K28-K29</f>
        <v>0</v>
      </c>
      <c r="M30" s="20">
        <f>M28-M29</f>
        <v>0</v>
      </c>
    </row>
    <row r="32" spans="1:15">
      <c r="G32" s="20"/>
    </row>
    <row r="33" spans="7:7">
      <c r="G33" s="2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W82"/>
  <sheetViews>
    <sheetView rightToLeft="1" zoomScale="90" zoomScaleNormal="90" workbookViewId="0">
      <selection activeCell="I60" sqref="I60"/>
    </sheetView>
  </sheetViews>
  <sheetFormatPr defaultRowHeight="12.75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8.42578125" bestFit="1" customWidth="1"/>
    <col min="14" max="14" width="1.28515625" customWidth="1"/>
    <col min="15" max="15" width="19" bestFit="1" customWidth="1"/>
    <col min="16" max="16" width="1.28515625" customWidth="1"/>
    <col min="17" max="17" width="16" bestFit="1" customWidth="1"/>
    <col min="18" max="18" width="1.28515625" customWidth="1"/>
    <col min="19" max="19" width="0.28515625" customWidth="1"/>
    <col min="20" max="20" width="12.7109375" bestFit="1" customWidth="1"/>
    <col min="22" max="22" width="39" bestFit="1" customWidth="1"/>
    <col min="23" max="23" width="11" bestFit="1" customWidth="1"/>
  </cols>
  <sheetData>
    <row r="1" spans="1:23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3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3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3" ht="14.45" customHeight="1"/>
    <row r="5" spans="1:23" ht="14.45" customHeight="1">
      <c r="A5" s="44" t="s">
        <v>237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V5" s="10"/>
      <c r="W5" s="10"/>
    </row>
    <row r="6" spans="1:23" ht="14.45" customHeight="1">
      <c r="A6" s="55" t="s">
        <v>131</v>
      </c>
      <c r="C6" s="55" t="s">
        <v>147</v>
      </c>
      <c r="D6" s="55"/>
      <c r="E6" s="55"/>
      <c r="F6" s="55"/>
      <c r="G6" s="55"/>
      <c r="H6" s="55"/>
      <c r="I6" s="55"/>
      <c r="K6" s="55" t="s">
        <v>148</v>
      </c>
      <c r="L6" s="55"/>
      <c r="M6" s="55"/>
      <c r="N6" s="55"/>
      <c r="O6" s="55"/>
      <c r="P6" s="55"/>
      <c r="Q6" s="55"/>
      <c r="R6" s="55"/>
      <c r="V6" s="10"/>
      <c r="W6" s="10"/>
    </row>
    <row r="7" spans="1:23" ht="33" customHeight="1">
      <c r="A7" s="55"/>
      <c r="C7" s="19" t="s">
        <v>13</v>
      </c>
      <c r="D7" s="3"/>
      <c r="E7" s="19" t="s">
        <v>238</v>
      </c>
      <c r="F7" s="3"/>
      <c r="G7" s="19" t="s">
        <v>239</v>
      </c>
      <c r="H7" s="3"/>
      <c r="I7" s="19" t="s">
        <v>240</v>
      </c>
      <c r="K7" s="19" t="s">
        <v>13</v>
      </c>
      <c r="L7" s="3"/>
      <c r="M7" s="19" t="s">
        <v>238</v>
      </c>
      <c r="N7" s="3"/>
      <c r="O7" s="19" t="s">
        <v>239</v>
      </c>
      <c r="P7" s="3"/>
      <c r="Q7" s="57" t="s">
        <v>240</v>
      </c>
      <c r="R7" s="57"/>
      <c r="V7" s="10"/>
      <c r="W7" s="10"/>
    </row>
    <row r="8" spans="1:23" ht="21.75" customHeight="1">
      <c r="A8" s="5" t="s">
        <v>19</v>
      </c>
      <c r="C8" s="6">
        <v>325739</v>
      </c>
      <c r="E8" s="6">
        <v>673302513</v>
      </c>
      <c r="G8" s="6">
        <v>377857240</v>
      </c>
      <c r="I8" s="6">
        <v>295445273</v>
      </c>
      <c r="K8" s="6">
        <v>325739</v>
      </c>
      <c r="M8" s="6">
        <v>673302513</v>
      </c>
      <c r="O8" s="6">
        <v>-377857240</v>
      </c>
      <c r="Q8" s="49">
        <f>M8+O8</f>
        <v>295445273</v>
      </c>
      <c r="R8" s="49"/>
      <c r="T8" s="20"/>
      <c r="V8" s="10"/>
      <c r="W8" s="10"/>
    </row>
    <row r="9" spans="1:23" ht="21.75" customHeight="1">
      <c r="A9" s="16" t="s">
        <v>155</v>
      </c>
      <c r="C9" s="10">
        <v>0</v>
      </c>
      <c r="E9" s="10">
        <v>0</v>
      </c>
      <c r="G9" s="10">
        <v>0</v>
      </c>
      <c r="I9" s="10">
        <v>0</v>
      </c>
      <c r="K9" s="10">
        <v>7500000</v>
      </c>
      <c r="M9" s="10">
        <v>18783729089</v>
      </c>
      <c r="O9" s="10">
        <v>-22515232500</v>
      </c>
      <c r="Q9" s="51">
        <f>M9+O9</f>
        <v>-3731503411</v>
      </c>
      <c r="R9" s="51"/>
      <c r="T9" s="20"/>
    </row>
    <row r="10" spans="1:23" ht="21.75" customHeight="1">
      <c r="A10" s="16" t="s">
        <v>156</v>
      </c>
      <c r="C10" s="10">
        <v>0</v>
      </c>
      <c r="E10" s="10">
        <v>0</v>
      </c>
      <c r="G10" s="10">
        <v>0</v>
      </c>
      <c r="I10" s="10">
        <v>0</v>
      </c>
      <c r="K10" s="10">
        <v>16942308</v>
      </c>
      <c r="M10" s="10">
        <v>127976540657</v>
      </c>
      <c r="O10" s="10">
        <v>-129007809000</v>
      </c>
      <c r="Q10" s="51">
        <f>M10+O10</f>
        <v>-1031268343</v>
      </c>
      <c r="R10" s="51"/>
      <c r="T10" s="20"/>
      <c r="V10" s="10"/>
      <c r="W10" s="10"/>
    </row>
    <row r="11" spans="1:23" ht="21.75" customHeight="1">
      <c r="A11" s="16" t="s">
        <v>153</v>
      </c>
      <c r="C11" s="10">
        <v>0</v>
      </c>
      <c r="E11" s="10">
        <v>0</v>
      </c>
      <c r="G11" s="10">
        <v>0</v>
      </c>
      <c r="I11" s="10">
        <v>0</v>
      </c>
      <c r="K11" s="10">
        <v>3000000</v>
      </c>
      <c r="M11" s="10">
        <v>10530170503</v>
      </c>
      <c r="O11" s="10">
        <v>-10288417500</v>
      </c>
      <c r="Q11" s="51">
        <f t="shared" ref="Q11:Q59" si="0">M11+O11</f>
        <v>241753003</v>
      </c>
      <c r="R11" s="51"/>
      <c r="T11" s="20"/>
    </row>
    <row r="12" spans="1:23" ht="21.75" customHeight="1">
      <c r="A12" s="16" t="s">
        <v>157</v>
      </c>
      <c r="C12" s="10">
        <v>0</v>
      </c>
      <c r="E12" s="10">
        <v>0</v>
      </c>
      <c r="G12" s="10">
        <v>0</v>
      </c>
      <c r="I12" s="10">
        <v>0</v>
      </c>
      <c r="K12" s="10">
        <v>2420338</v>
      </c>
      <c r="M12" s="10">
        <v>59934918326</v>
      </c>
      <c r="O12" s="10">
        <v>-45063199804</v>
      </c>
      <c r="Q12" s="51">
        <f>M12+O12</f>
        <v>14871718522</v>
      </c>
      <c r="R12" s="51"/>
      <c r="T12" s="20"/>
    </row>
    <row r="13" spans="1:23" ht="21.75" customHeight="1">
      <c r="A13" s="16" t="s">
        <v>158</v>
      </c>
      <c r="C13" s="10">
        <v>0</v>
      </c>
      <c r="E13" s="10">
        <v>0</v>
      </c>
      <c r="G13" s="10">
        <v>0</v>
      </c>
      <c r="I13" s="10">
        <v>0</v>
      </c>
      <c r="K13" s="10">
        <v>9332487</v>
      </c>
      <c r="M13" s="10">
        <v>34339483315</v>
      </c>
      <c r="O13" s="10">
        <v>-22014223000</v>
      </c>
      <c r="Q13" s="51">
        <f>M13+O13</f>
        <v>12325260315</v>
      </c>
      <c r="R13" s="51"/>
      <c r="T13" s="20"/>
    </row>
    <row r="14" spans="1:23" ht="21.75" customHeight="1">
      <c r="A14" s="16" t="s">
        <v>159</v>
      </c>
      <c r="C14" s="10">
        <v>0</v>
      </c>
      <c r="E14" s="10">
        <v>0</v>
      </c>
      <c r="G14" s="10">
        <v>0</v>
      </c>
      <c r="I14" s="10">
        <v>0</v>
      </c>
      <c r="K14" s="10">
        <v>7498592</v>
      </c>
      <c r="M14" s="10">
        <v>19327475129</v>
      </c>
      <c r="O14" s="10">
        <v>-16122948741</v>
      </c>
      <c r="Q14" s="51">
        <f>M14+O14</f>
        <v>3204526388</v>
      </c>
      <c r="R14" s="51"/>
      <c r="T14" s="20"/>
    </row>
    <row r="15" spans="1:23" ht="21.75" customHeight="1">
      <c r="A15" s="16" t="s">
        <v>160</v>
      </c>
      <c r="C15" s="10">
        <v>0</v>
      </c>
      <c r="E15" s="10">
        <v>0</v>
      </c>
      <c r="G15" s="10">
        <v>0</v>
      </c>
      <c r="I15" s="10">
        <v>0</v>
      </c>
      <c r="K15" s="10">
        <v>4400000</v>
      </c>
      <c r="M15" s="10">
        <v>2869225980</v>
      </c>
      <c r="O15" s="10">
        <v>-2815009850</v>
      </c>
      <c r="Q15" s="51">
        <f>M15+O15</f>
        <v>54216130</v>
      </c>
      <c r="R15" s="51"/>
      <c r="T15" s="20"/>
    </row>
    <row r="16" spans="1:23" ht="21.75" customHeight="1">
      <c r="A16" s="16" t="s">
        <v>161</v>
      </c>
      <c r="C16" s="10">
        <v>0</v>
      </c>
      <c r="E16" s="10">
        <v>0</v>
      </c>
      <c r="G16" s="10">
        <v>0</v>
      </c>
      <c r="I16" s="10">
        <v>0</v>
      </c>
      <c r="K16" s="10">
        <v>5555556</v>
      </c>
      <c r="M16" s="10">
        <v>17324080845</v>
      </c>
      <c r="O16" s="10">
        <v>-21813876745</v>
      </c>
      <c r="Q16" s="51">
        <f>M16+O16</f>
        <v>-4489795900</v>
      </c>
      <c r="R16" s="51"/>
      <c r="T16" s="20"/>
    </row>
    <row r="17" spans="1:23" ht="21.75" customHeight="1">
      <c r="A17" s="16" t="s">
        <v>154</v>
      </c>
      <c r="C17" s="10">
        <v>0</v>
      </c>
      <c r="E17" s="10">
        <v>0</v>
      </c>
      <c r="G17" s="10">
        <v>0</v>
      </c>
      <c r="I17" s="10">
        <v>0</v>
      </c>
      <c r="K17" s="10">
        <v>1775424</v>
      </c>
      <c r="M17" s="10">
        <v>27356489417</v>
      </c>
      <c r="O17" s="10">
        <v>-42482239102</v>
      </c>
      <c r="Q17" s="51">
        <f t="shared" si="0"/>
        <v>-15125749685</v>
      </c>
      <c r="R17" s="51"/>
      <c r="T17" s="20"/>
      <c r="V17" s="10"/>
      <c r="W17" s="10"/>
    </row>
    <row r="18" spans="1:23" ht="21.75" customHeight="1">
      <c r="A18" s="16" t="s">
        <v>20</v>
      </c>
      <c r="C18" s="10">
        <v>0</v>
      </c>
      <c r="E18" s="10">
        <v>0</v>
      </c>
      <c r="G18" s="10">
        <v>0</v>
      </c>
      <c r="I18" s="10">
        <v>0</v>
      </c>
      <c r="K18" s="10">
        <v>342884</v>
      </c>
      <c r="M18" s="10">
        <v>1040601343</v>
      </c>
      <c r="O18" s="10">
        <v>-1057073063</v>
      </c>
      <c r="Q18" s="51">
        <f t="shared" ref="Q18:Q25" si="1">M18+O18</f>
        <v>-16471720</v>
      </c>
      <c r="R18" s="51"/>
      <c r="T18" s="20"/>
    </row>
    <row r="19" spans="1:23" ht="21.75" customHeight="1">
      <c r="A19" s="16" t="s">
        <v>163</v>
      </c>
      <c r="C19" s="10">
        <v>0</v>
      </c>
      <c r="E19" s="10">
        <v>0</v>
      </c>
      <c r="G19" s="10">
        <v>0</v>
      </c>
      <c r="I19" s="10">
        <v>0</v>
      </c>
      <c r="K19" s="10">
        <v>4893296</v>
      </c>
      <c r="M19" s="10">
        <v>31254406709</v>
      </c>
      <c r="O19" s="10">
        <v>-32006310248</v>
      </c>
      <c r="Q19" s="51">
        <f t="shared" si="1"/>
        <v>-751903539</v>
      </c>
      <c r="R19" s="51"/>
      <c r="T19" s="20"/>
    </row>
    <row r="20" spans="1:23" ht="21.75" customHeight="1">
      <c r="A20" s="16" t="s">
        <v>164</v>
      </c>
      <c r="C20" s="10">
        <v>0</v>
      </c>
      <c r="E20" s="10">
        <v>0</v>
      </c>
      <c r="G20" s="10">
        <v>0</v>
      </c>
      <c r="I20" s="10">
        <v>0</v>
      </c>
      <c r="K20" s="10">
        <v>1500000</v>
      </c>
      <c r="M20" s="10">
        <v>4698711904</v>
      </c>
      <c r="O20" s="10">
        <v>-4291313850</v>
      </c>
      <c r="Q20" s="51">
        <f t="shared" si="1"/>
        <v>407398054</v>
      </c>
      <c r="R20" s="51"/>
      <c r="T20" s="20"/>
    </row>
    <row r="21" spans="1:23" ht="21.75" customHeight="1">
      <c r="A21" s="16" t="s">
        <v>165</v>
      </c>
      <c r="C21" s="10">
        <v>0</v>
      </c>
      <c r="E21" s="10">
        <v>0</v>
      </c>
      <c r="G21" s="10">
        <v>0</v>
      </c>
      <c r="I21" s="10">
        <v>0</v>
      </c>
      <c r="K21" s="10">
        <v>2000000</v>
      </c>
      <c r="M21" s="10">
        <v>20713934451</v>
      </c>
      <c r="O21" s="10">
        <v>-21379822021</v>
      </c>
      <c r="Q21" s="51">
        <f t="shared" si="1"/>
        <v>-665887570</v>
      </c>
      <c r="R21" s="51"/>
      <c r="T21" s="20"/>
    </row>
    <row r="22" spans="1:23" ht="21.75" customHeight="1">
      <c r="A22" s="16" t="s">
        <v>162</v>
      </c>
      <c r="C22" s="10">
        <v>0</v>
      </c>
      <c r="E22" s="10">
        <v>0</v>
      </c>
      <c r="G22" s="10">
        <v>0</v>
      </c>
      <c r="I22" s="10">
        <v>0</v>
      </c>
      <c r="K22" s="10">
        <v>10700000</v>
      </c>
      <c r="M22" s="10">
        <v>27888934948</v>
      </c>
      <c r="O22" s="10">
        <v>-20804671256</v>
      </c>
      <c r="Q22" s="51">
        <f t="shared" si="1"/>
        <v>7084263692</v>
      </c>
      <c r="R22" s="51"/>
      <c r="T22" s="20"/>
    </row>
    <row r="23" spans="1:23" ht="21.75" customHeight="1">
      <c r="A23" s="16" t="s">
        <v>169</v>
      </c>
      <c r="C23" s="10">
        <v>0</v>
      </c>
      <c r="E23" s="10">
        <v>0</v>
      </c>
      <c r="G23" s="10">
        <v>0</v>
      </c>
      <c r="I23" s="10">
        <v>0</v>
      </c>
      <c r="K23" s="10">
        <v>51312156</v>
      </c>
      <c r="M23" s="10">
        <v>1240218263019</v>
      </c>
      <c r="O23" s="10">
        <v>-1150447785448</v>
      </c>
      <c r="Q23" s="51">
        <f t="shared" si="1"/>
        <v>89770477571</v>
      </c>
      <c r="R23" s="51"/>
      <c r="T23" s="20"/>
      <c r="V23" s="10"/>
      <c r="W23" s="10"/>
    </row>
    <row r="24" spans="1:23" ht="21.75" customHeight="1">
      <c r="A24" s="16" t="s">
        <v>33</v>
      </c>
      <c r="C24" s="10">
        <v>9505867</v>
      </c>
      <c r="E24" s="10">
        <v>99506276884</v>
      </c>
      <c r="G24" s="10">
        <v>94988619637</v>
      </c>
      <c r="I24" s="10">
        <v>4517657247</v>
      </c>
      <c r="K24" s="10">
        <v>9505867</v>
      </c>
      <c r="M24" s="10">
        <v>99506276884</v>
      </c>
      <c r="O24" s="10">
        <v>-94988619637</v>
      </c>
      <c r="Q24" s="51">
        <f t="shared" si="1"/>
        <v>4517657247</v>
      </c>
      <c r="R24" s="51"/>
      <c r="T24" s="20"/>
    </row>
    <row r="25" spans="1:23" ht="21.75" customHeight="1">
      <c r="A25" s="16" t="s">
        <v>170</v>
      </c>
      <c r="C25" s="10">
        <v>0</v>
      </c>
      <c r="E25" s="10">
        <v>0</v>
      </c>
      <c r="G25" s="10">
        <v>0</v>
      </c>
      <c r="I25" s="10">
        <v>0</v>
      </c>
      <c r="K25" s="10">
        <v>500000</v>
      </c>
      <c r="M25" s="10">
        <v>10814888060</v>
      </c>
      <c r="O25" s="10">
        <v>-9888243750</v>
      </c>
      <c r="Q25" s="10">
        <f t="shared" si="1"/>
        <v>926644310</v>
      </c>
      <c r="R25" s="10"/>
      <c r="T25" s="20"/>
      <c r="W25" s="20"/>
    </row>
    <row r="26" spans="1:23" ht="21.75" customHeight="1">
      <c r="A26" s="16" t="s">
        <v>171</v>
      </c>
      <c r="C26" s="10">
        <v>0</v>
      </c>
      <c r="E26" s="10">
        <v>0</v>
      </c>
      <c r="G26" s="10">
        <v>0</v>
      </c>
      <c r="I26" s="10">
        <v>0</v>
      </c>
      <c r="K26" s="10">
        <v>2400000</v>
      </c>
      <c r="M26" s="10">
        <v>32431878523</v>
      </c>
      <c r="O26" s="10">
        <v>-32001952500</v>
      </c>
      <c r="Q26" s="51">
        <f t="shared" si="0"/>
        <v>429926023</v>
      </c>
      <c r="R26" s="51"/>
      <c r="T26" s="20"/>
    </row>
    <row r="27" spans="1:23" ht="21.75" customHeight="1">
      <c r="A27" s="16" t="s">
        <v>172</v>
      </c>
      <c r="C27" s="10">
        <v>0</v>
      </c>
      <c r="E27" s="10">
        <v>0</v>
      </c>
      <c r="G27" s="10">
        <v>0</v>
      </c>
      <c r="I27" s="10">
        <v>0</v>
      </c>
      <c r="K27" s="10">
        <v>300000</v>
      </c>
      <c r="M27" s="10">
        <v>6502499849</v>
      </c>
      <c r="O27" s="10">
        <v>-5179641862</v>
      </c>
      <c r="Q27" s="51">
        <f t="shared" si="0"/>
        <v>1322857987</v>
      </c>
      <c r="R27" s="51"/>
      <c r="T27" s="20"/>
      <c r="V27" s="10"/>
      <c r="W27" s="10"/>
    </row>
    <row r="28" spans="1:23" ht="21.75" customHeight="1">
      <c r="A28" s="16" t="s">
        <v>173</v>
      </c>
      <c r="C28" s="10">
        <v>0</v>
      </c>
      <c r="E28" s="10">
        <v>0</v>
      </c>
      <c r="G28" s="10">
        <v>0</v>
      </c>
      <c r="I28" s="10">
        <v>0</v>
      </c>
      <c r="K28" s="10">
        <v>1000000</v>
      </c>
      <c r="M28" s="10">
        <v>11313620613</v>
      </c>
      <c r="O28" s="10">
        <v>-12044679937</v>
      </c>
      <c r="Q28" s="51">
        <f t="shared" si="0"/>
        <v>-731059324</v>
      </c>
      <c r="R28" s="51"/>
      <c r="T28" s="20"/>
      <c r="V28" s="10"/>
      <c r="W28" s="10"/>
    </row>
    <row r="29" spans="1:23" ht="21.75" customHeight="1">
      <c r="A29" s="16" t="s">
        <v>174</v>
      </c>
      <c r="C29" s="10">
        <v>0</v>
      </c>
      <c r="E29" s="10">
        <v>0</v>
      </c>
      <c r="G29" s="10">
        <v>0</v>
      </c>
      <c r="I29" s="10">
        <v>0</v>
      </c>
      <c r="K29" s="10">
        <v>4104676</v>
      </c>
      <c r="M29" s="10">
        <v>90100857659</v>
      </c>
      <c r="O29" s="10">
        <v>-77062160288</v>
      </c>
      <c r="Q29" s="51">
        <f t="shared" si="0"/>
        <v>13038697371</v>
      </c>
      <c r="R29" s="51"/>
      <c r="T29" s="20"/>
      <c r="V29" s="10"/>
      <c r="W29" s="10"/>
    </row>
    <row r="30" spans="1:23" ht="21.75" customHeight="1">
      <c r="A30" s="16" t="s">
        <v>40</v>
      </c>
      <c r="C30" s="10">
        <v>0</v>
      </c>
      <c r="E30" s="10">
        <v>0</v>
      </c>
      <c r="G30" s="10">
        <v>0</v>
      </c>
      <c r="I30" s="10">
        <v>0</v>
      </c>
      <c r="K30" s="10">
        <v>88490</v>
      </c>
      <c r="M30" s="10">
        <v>96796801771</v>
      </c>
      <c r="O30" s="10">
        <v>-99500095197</v>
      </c>
      <c r="Q30" s="51">
        <f t="shared" si="0"/>
        <v>-2703293426</v>
      </c>
      <c r="R30" s="51"/>
      <c r="T30" s="20"/>
      <c r="V30" s="10"/>
      <c r="W30" s="10"/>
    </row>
    <row r="31" spans="1:23" ht="21.75" customHeight="1">
      <c r="A31" s="16" t="s">
        <v>175</v>
      </c>
      <c r="C31" s="10">
        <v>0</v>
      </c>
      <c r="E31" s="10">
        <v>0</v>
      </c>
      <c r="G31" s="10">
        <v>0</v>
      </c>
      <c r="I31" s="10">
        <v>0</v>
      </c>
      <c r="K31" s="10">
        <v>63899550</v>
      </c>
      <c r="M31" s="10">
        <v>922044983118</v>
      </c>
      <c r="O31" s="10">
        <v>-798748208973</v>
      </c>
      <c r="Q31" s="51">
        <f t="shared" si="0"/>
        <v>123296774145</v>
      </c>
      <c r="R31" s="51"/>
      <c r="T31" s="20"/>
      <c r="V31" s="10"/>
      <c r="W31" s="10"/>
    </row>
    <row r="32" spans="1:23" ht="21.75" customHeight="1">
      <c r="A32" s="16" t="s">
        <v>176</v>
      </c>
      <c r="C32" s="10">
        <v>0</v>
      </c>
      <c r="E32" s="10">
        <v>0</v>
      </c>
      <c r="G32" s="10">
        <v>0</v>
      </c>
      <c r="I32" s="10">
        <v>0</v>
      </c>
      <c r="K32" s="10">
        <v>2000000</v>
      </c>
      <c r="M32" s="10">
        <v>22708215125</v>
      </c>
      <c r="O32" s="10">
        <v>-20018560000</v>
      </c>
      <c r="Q32" s="51">
        <f t="shared" si="0"/>
        <v>2689655125</v>
      </c>
      <c r="R32" s="51"/>
      <c r="T32" s="20"/>
      <c r="V32" s="10"/>
      <c r="W32" s="10"/>
    </row>
    <row r="33" spans="1:22" ht="21.75" customHeight="1">
      <c r="A33" s="16" t="s">
        <v>177</v>
      </c>
      <c r="C33" s="10">
        <v>0</v>
      </c>
      <c r="E33" s="10">
        <v>0</v>
      </c>
      <c r="G33" s="10">
        <v>0</v>
      </c>
      <c r="I33" s="10">
        <v>0</v>
      </c>
      <c r="K33" s="10">
        <v>1500000</v>
      </c>
      <c r="M33" s="10">
        <v>31880777223</v>
      </c>
      <c r="O33" s="10">
        <v>-27907403475</v>
      </c>
      <c r="Q33" s="51">
        <f t="shared" si="0"/>
        <v>3973373748</v>
      </c>
      <c r="R33" s="51"/>
      <c r="T33" s="20"/>
    </row>
    <row r="34" spans="1:22" ht="21.75" customHeight="1">
      <c r="A34" s="16" t="s">
        <v>42</v>
      </c>
      <c r="C34" s="10">
        <v>0</v>
      </c>
      <c r="E34" s="10">
        <v>0</v>
      </c>
      <c r="G34" s="10">
        <v>0</v>
      </c>
      <c r="I34" s="10">
        <v>0</v>
      </c>
      <c r="K34" s="10">
        <v>197984</v>
      </c>
      <c r="M34" s="10">
        <v>48214864474</v>
      </c>
      <c r="O34" s="10">
        <v>-39011592879</v>
      </c>
      <c r="Q34" s="51">
        <f t="shared" si="0"/>
        <v>9203271595</v>
      </c>
      <c r="R34" s="51"/>
      <c r="T34" s="20"/>
      <c r="V34" s="20"/>
    </row>
    <row r="35" spans="1:22" ht="21.75" customHeight="1">
      <c r="A35" s="16" t="s">
        <v>178</v>
      </c>
      <c r="C35" s="10">
        <v>0</v>
      </c>
      <c r="E35" s="10">
        <v>0</v>
      </c>
      <c r="G35" s="10">
        <v>0</v>
      </c>
      <c r="I35" s="10">
        <v>0</v>
      </c>
      <c r="K35" s="10">
        <v>103615628</v>
      </c>
      <c r="M35" s="10">
        <v>1437726602462</v>
      </c>
      <c r="O35" s="10">
        <v>-1336950468637</v>
      </c>
      <c r="Q35" s="51">
        <f t="shared" si="0"/>
        <v>100776133825</v>
      </c>
      <c r="R35" s="51"/>
      <c r="T35" s="20"/>
    </row>
    <row r="36" spans="1:22" ht="21.75" customHeight="1">
      <c r="A36" s="16" t="s">
        <v>179</v>
      </c>
      <c r="C36" s="10">
        <v>0</v>
      </c>
      <c r="E36" s="10">
        <v>0</v>
      </c>
      <c r="G36" s="10">
        <v>0</v>
      </c>
      <c r="I36" s="10">
        <v>0</v>
      </c>
      <c r="K36" s="10">
        <v>2000000</v>
      </c>
      <c r="M36" s="10">
        <v>21835820574</v>
      </c>
      <c r="O36" s="10">
        <v>-20024000000</v>
      </c>
      <c r="Q36" s="51">
        <f t="shared" si="0"/>
        <v>1811820574</v>
      </c>
      <c r="R36" s="51"/>
      <c r="T36" s="20"/>
      <c r="V36" s="20"/>
    </row>
    <row r="37" spans="1:22" ht="21.75" customHeight="1">
      <c r="A37" s="16" t="s">
        <v>180</v>
      </c>
      <c r="C37" s="10">
        <v>0</v>
      </c>
      <c r="E37" s="10">
        <v>0</v>
      </c>
      <c r="G37" s="10">
        <v>0</v>
      </c>
      <c r="I37" s="10">
        <v>0</v>
      </c>
      <c r="K37" s="10">
        <v>2384959</v>
      </c>
      <c r="M37" s="10">
        <v>23246273271</v>
      </c>
      <c r="O37" s="10">
        <v>-21401027720</v>
      </c>
      <c r="Q37" s="51">
        <f t="shared" si="0"/>
        <v>1845245551</v>
      </c>
      <c r="R37" s="51"/>
      <c r="T37" s="20"/>
    </row>
    <row r="38" spans="1:22" ht="21.75" customHeight="1">
      <c r="A38" s="16" t="s">
        <v>181</v>
      </c>
      <c r="C38" s="10">
        <v>0</v>
      </c>
      <c r="E38" s="10">
        <v>0</v>
      </c>
      <c r="G38" s="10">
        <v>0</v>
      </c>
      <c r="I38" s="10">
        <v>0</v>
      </c>
      <c r="K38" s="10">
        <v>2748149</v>
      </c>
      <c r="M38" s="10">
        <v>97593216222</v>
      </c>
      <c r="O38" s="10">
        <v>-101177960864</v>
      </c>
      <c r="Q38" s="51">
        <f t="shared" si="0"/>
        <v>-3584744642</v>
      </c>
      <c r="R38" s="51"/>
      <c r="T38" s="20"/>
    </row>
    <row r="39" spans="1:22" ht="21.75" customHeight="1">
      <c r="A39" s="16" t="s">
        <v>182</v>
      </c>
      <c r="C39" s="10">
        <v>0</v>
      </c>
      <c r="E39" s="10">
        <v>0</v>
      </c>
      <c r="G39" s="10">
        <v>0</v>
      </c>
      <c r="I39" s="10">
        <v>0</v>
      </c>
      <c r="K39" s="10">
        <v>1000000</v>
      </c>
      <c r="M39" s="10">
        <v>13783612511</v>
      </c>
      <c r="O39" s="10">
        <v>-13025091595</v>
      </c>
      <c r="Q39" s="51">
        <f t="shared" si="0"/>
        <v>758520916</v>
      </c>
      <c r="R39" s="51"/>
      <c r="T39" s="20"/>
    </row>
    <row r="40" spans="1:22" ht="21.75" customHeight="1">
      <c r="A40" s="16" t="s">
        <v>183</v>
      </c>
      <c r="C40" s="10">
        <v>0</v>
      </c>
      <c r="E40" s="10">
        <v>0</v>
      </c>
      <c r="G40" s="10">
        <v>0</v>
      </c>
      <c r="I40" s="10">
        <v>0</v>
      </c>
      <c r="K40" s="10">
        <v>2000000</v>
      </c>
      <c r="M40" s="10">
        <v>20455706857</v>
      </c>
      <c r="O40" s="10">
        <v>-20024000000</v>
      </c>
      <c r="Q40" s="51">
        <f t="shared" si="0"/>
        <v>431706857</v>
      </c>
      <c r="R40" s="51"/>
      <c r="T40" s="20"/>
    </row>
    <row r="41" spans="1:22" ht="21.75" customHeight="1">
      <c r="A41" s="16" t="s">
        <v>184</v>
      </c>
      <c r="C41" s="10">
        <v>0</v>
      </c>
      <c r="E41" s="10">
        <v>0</v>
      </c>
      <c r="G41" s="10">
        <v>0</v>
      </c>
      <c r="I41" s="10">
        <v>0</v>
      </c>
      <c r="K41" s="10">
        <v>2000000</v>
      </c>
      <c r="M41" s="10">
        <v>20126445864</v>
      </c>
      <c r="O41" s="10">
        <v>-20023200000</v>
      </c>
      <c r="Q41" s="51">
        <f t="shared" si="0"/>
        <v>103245864</v>
      </c>
      <c r="R41" s="51"/>
      <c r="T41" s="20"/>
    </row>
    <row r="42" spans="1:22" ht="21.75" customHeight="1">
      <c r="A42" s="16" t="s">
        <v>185</v>
      </c>
      <c r="C42" s="10">
        <v>0</v>
      </c>
      <c r="E42" s="10">
        <v>0</v>
      </c>
      <c r="G42" s="10">
        <v>0</v>
      </c>
      <c r="I42" s="10">
        <v>0</v>
      </c>
      <c r="K42" s="10">
        <v>850307</v>
      </c>
      <c r="M42" s="10">
        <v>164553409463</v>
      </c>
      <c r="O42" s="10">
        <v>-152304226696</v>
      </c>
      <c r="Q42" s="51">
        <f t="shared" si="0"/>
        <v>12249182767</v>
      </c>
      <c r="R42" s="51"/>
      <c r="T42" s="20"/>
    </row>
    <row r="43" spans="1:22" ht="21.75" customHeight="1">
      <c r="A43" s="16" t="s">
        <v>186</v>
      </c>
      <c r="C43" s="10">
        <v>0</v>
      </c>
      <c r="E43" s="10">
        <v>0</v>
      </c>
      <c r="G43" s="10">
        <v>0</v>
      </c>
      <c r="I43" s="10">
        <v>0</v>
      </c>
      <c r="K43" s="10">
        <v>152817452</v>
      </c>
      <c r="M43" s="10">
        <v>2484664007988</v>
      </c>
      <c r="O43" s="10">
        <v>-2288604315093</v>
      </c>
      <c r="Q43" s="51">
        <f t="shared" si="0"/>
        <v>196059692895</v>
      </c>
      <c r="R43" s="51"/>
      <c r="T43" s="20"/>
    </row>
    <row r="44" spans="1:22" ht="21.75" customHeight="1">
      <c r="A44" s="16" t="s">
        <v>59</v>
      </c>
      <c r="C44" s="10">
        <v>34511</v>
      </c>
      <c r="E44" s="10">
        <v>28761205690</v>
      </c>
      <c r="G44" s="10">
        <v>23821385771</v>
      </c>
      <c r="I44" s="10">
        <v>4939819919</v>
      </c>
      <c r="K44" s="10">
        <v>34511</v>
      </c>
      <c r="M44" s="10">
        <v>28761205690</v>
      </c>
      <c r="O44" s="10">
        <v>-23821385771</v>
      </c>
      <c r="Q44" s="51">
        <f t="shared" si="0"/>
        <v>4939819919</v>
      </c>
      <c r="R44" s="51"/>
      <c r="T44" s="20"/>
    </row>
    <row r="45" spans="1:22" ht="21.75" customHeight="1">
      <c r="A45" s="16" t="s">
        <v>89</v>
      </c>
      <c r="C45" s="10">
        <v>1330000</v>
      </c>
      <c r="E45" s="10">
        <v>1151751894193</v>
      </c>
      <c r="G45" s="10">
        <v>1148856059371</v>
      </c>
      <c r="I45" s="10">
        <v>2895834822</v>
      </c>
      <c r="K45" s="10">
        <v>1330000</v>
      </c>
      <c r="M45" s="10">
        <v>1151751894193</v>
      </c>
      <c r="O45" s="10">
        <v>-1148856059371</v>
      </c>
      <c r="Q45" s="51">
        <f t="shared" si="0"/>
        <v>2895834822</v>
      </c>
      <c r="R45" s="51"/>
      <c r="T45" s="20"/>
    </row>
    <row r="46" spans="1:22" ht="21.75" customHeight="1">
      <c r="A46" s="16" t="s">
        <v>95</v>
      </c>
      <c r="C46" s="10">
        <v>275000</v>
      </c>
      <c r="E46" s="10">
        <v>257427640959</v>
      </c>
      <c r="G46" s="10">
        <v>252235326350</v>
      </c>
      <c r="I46" s="10">
        <v>5192314609</v>
      </c>
      <c r="K46" s="10">
        <v>275000</v>
      </c>
      <c r="M46" s="10">
        <v>257427640959</v>
      </c>
      <c r="O46" s="10">
        <v>-252235326350</v>
      </c>
      <c r="Q46" s="51">
        <f t="shared" si="0"/>
        <v>5192314609</v>
      </c>
      <c r="R46" s="51"/>
      <c r="T46" s="20"/>
    </row>
    <row r="47" spans="1:22" ht="21.75" customHeight="1">
      <c r="A47" s="16" t="s">
        <v>193</v>
      </c>
      <c r="C47" s="10">
        <v>0</v>
      </c>
      <c r="E47" s="10">
        <v>0</v>
      </c>
      <c r="G47" s="10">
        <v>0</v>
      </c>
      <c r="I47" s="10">
        <v>0</v>
      </c>
      <c r="K47" s="10">
        <v>6856</v>
      </c>
      <c r="M47" s="10">
        <v>6856000000</v>
      </c>
      <c r="O47" s="10">
        <v>-6649114629</v>
      </c>
      <c r="Q47" s="51">
        <f t="shared" si="0"/>
        <v>206885371</v>
      </c>
      <c r="R47" s="51"/>
      <c r="T47" s="20"/>
    </row>
    <row r="48" spans="1:22" ht="21.75" customHeight="1">
      <c r="A48" s="16" t="s">
        <v>194</v>
      </c>
      <c r="C48" s="10">
        <v>0</v>
      </c>
      <c r="E48" s="10">
        <v>0</v>
      </c>
      <c r="G48" s="10">
        <v>0</v>
      </c>
      <c r="I48" s="10">
        <v>0</v>
      </c>
      <c r="K48" s="10">
        <v>534500</v>
      </c>
      <c r="M48" s="10">
        <v>534500000000</v>
      </c>
      <c r="O48" s="10">
        <v>-497336921341</v>
      </c>
      <c r="Q48" s="51">
        <f t="shared" si="0"/>
        <v>37163078659</v>
      </c>
      <c r="R48" s="51"/>
      <c r="T48" s="20"/>
    </row>
    <row r="49" spans="1:22" ht="21.75" customHeight="1">
      <c r="A49" s="16" t="s">
        <v>195</v>
      </c>
      <c r="C49" s="10">
        <v>0</v>
      </c>
      <c r="E49" s="10">
        <v>0</v>
      </c>
      <c r="G49" s="10">
        <v>0</v>
      </c>
      <c r="I49" s="10">
        <v>0</v>
      </c>
      <c r="K49" s="10">
        <v>10690</v>
      </c>
      <c r="M49" s="10">
        <v>10690000000</v>
      </c>
      <c r="O49" s="10">
        <v>-10341769214</v>
      </c>
      <c r="Q49" s="51">
        <f t="shared" si="0"/>
        <v>348230786</v>
      </c>
      <c r="R49" s="51"/>
      <c r="T49" s="20"/>
    </row>
    <row r="50" spans="1:22" ht="21.75" customHeight="1">
      <c r="A50" s="16" t="s">
        <v>196</v>
      </c>
      <c r="C50" s="10">
        <v>0</v>
      </c>
      <c r="E50" s="10">
        <v>0</v>
      </c>
      <c r="G50" s="10">
        <v>0</v>
      </c>
      <c r="I50" s="10">
        <v>0</v>
      </c>
      <c r="K50" s="10">
        <v>368100</v>
      </c>
      <c r="M50" s="10">
        <v>368100000000</v>
      </c>
      <c r="O50" s="10">
        <v>-327512817540</v>
      </c>
      <c r="Q50" s="51">
        <f t="shared" si="0"/>
        <v>40587182460</v>
      </c>
      <c r="R50" s="51"/>
      <c r="T50" s="20"/>
    </row>
    <row r="51" spans="1:22" ht="21.75" customHeight="1">
      <c r="A51" s="16" t="s">
        <v>197</v>
      </c>
      <c r="C51" s="10">
        <v>0</v>
      </c>
      <c r="E51" s="10">
        <v>0</v>
      </c>
      <c r="G51" s="10">
        <v>0</v>
      </c>
      <c r="I51" s="10">
        <v>0</v>
      </c>
      <c r="K51" s="10">
        <v>10000</v>
      </c>
      <c r="M51" s="10">
        <v>10000000000</v>
      </c>
      <c r="O51" s="10">
        <v>-9603759003</v>
      </c>
      <c r="Q51" s="51">
        <f t="shared" si="0"/>
        <v>396240997</v>
      </c>
      <c r="R51" s="51"/>
      <c r="T51" s="20"/>
    </row>
    <row r="52" spans="1:22" ht="21.75" customHeight="1">
      <c r="A52" s="16" t="s">
        <v>198</v>
      </c>
      <c r="C52" s="10">
        <v>0</v>
      </c>
      <c r="E52" s="10">
        <v>0</v>
      </c>
      <c r="G52" s="10">
        <v>0</v>
      </c>
      <c r="I52" s="10">
        <v>0</v>
      </c>
      <c r="K52" s="10">
        <v>10000</v>
      </c>
      <c r="M52" s="10">
        <v>10000000000</v>
      </c>
      <c r="O52" s="10">
        <v>-9550968573</v>
      </c>
      <c r="Q52" s="51">
        <f t="shared" si="0"/>
        <v>449031427</v>
      </c>
      <c r="R52" s="51"/>
      <c r="T52" s="20"/>
    </row>
    <row r="53" spans="1:22" ht="21.75" customHeight="1">
      <c r="A53" s="16" t="s">
        <v>62</v>
      </c>
      <c r="C53" s="10">
        <v>0</v>
      </c>
      <c r="E53" s="10">
        <v>0</v>
      </c>
      <c r="G53" s="10">
        <v>0</v>
      </c>
      <c r="I53" s="10">
        <v>0</v>
      </c>
      <c r="K53" s="10">
        <v>197037</v>
      </c>
      <c r="M53" s="10">
        <v>179890936371</v>
      </c>
      <c r="O53" s="10">
        <v>-159553312389</v>
      </c>
      <c r="Q53" s="51">
        <f t="shared" si="0"/>
        <v>20337623982</v>
      </c>
      <c r="R53" s="51"/>
      <c r="T53" s="20"/>
    </row>
    <row r="54" spans="1:22" ht="21.75" customHeight="1">
      <c r="A54" s="16" t="s">
        <v>199</v>
      </c>
      <c r="C54" s="10">
        <v>0</v>
      </c>
      <c r="E54" s="10">
        <v>0</v>
      </c>
      <c r="G54" s="10">
        <v>0</v>
      </c>
      <c r="I54" s="10">
        <v>0</v>
      </c>
      <c r="K54" s="10">
        <v>51903</v>
      </c>
      <c r="M54" s="10">
        <v>51903000000</v>
      </c>
      <c r="O54" s="10">
        <v>-44160928350</v>
      </c>
      <c r="Q54" s="51">
        <f t="shared" si="0"/>
        <v>7742071650</v>
      </c>
      <c r="R54" s="51"/>
      <c r="T54" s="20"/>
    </row>
    <row r="55" spans="1:22" ht="21.75" customHeight="1">
      <c r="A55" s="16" t="s">
        <v>200</v>
      </c>
      <c r="C55" s="10">
        <v>0</v>
      </c>
      <c r="E55" s="10">
        <v>0</v>
      </c>
      <c r="G55" s="10">
        <v>0</v>
      </c>
      <c r="I55" s="10">
        <v>0</v>
      </c>
      <c r="K55" s="10">
        <v>28400</v>
      </c>
      <c r="M55" s="10">
        <v>28400000000</v>
      </c>
      <c r="O55" s="10">
        <v>-24277598887</v>
      </c>
      <c r="Q55" s="51">
        <f t="shared" si="0"/>
        <v>4122401113</v>
      </c>
      <c r="R55" s="51"/>
      <c r="T55" s="20"/>
    </row>
    <row r="56" spans="1:22" ht="21.75" customHeight="1">
      <c r="A56" s="16" t="s">
        <v>201</v>
      </c>
      <c r="C56" s="10">
        <v>0</v>
      </c>
      <c r="E56" s="10">
        <v>0</v>
      </c>
      <c r="G56" s="10">
        <v>0</v>
      </c>
      <c r="I56" s="10">
        <v>0</v>
      </c>
      <c r="K56" s="10">
        <v>250000</v>
      </c>
      <c r="M56" s="10">
        <v>249961875000</v>
      </c>
      <c r="O56" s="10">
        <v>-243955775000</v>
      </c>
      <c r="Q56" s="51">
        <f t="shared" si="0"/>
        <v>6006100000</v>
      </c>
      <c r="R56" s="51"/>
      <c r="T56" s="20"/>
      <c r="V56" s="20"/>
    </row>
    <row r="57" spans="1:22" ht="21.75" customHeight="1">
      <c r="A57" s="16" t="s">
        <v>202</v>
      </c>
      <c r="C57" s="10">
        <v>0</v>
      </c>
      <c r="E57" s="10">
        <v>0</v>
      </c>
      <c r="G57" s="10">
        <v>0</v>
      </c>
      <c r="I57" s="10">
        <v>0</v>
      </c>
      <c r="K57" s="10">
        <v>985000</v>
      </c>
      <c r="M57" s="10">
        <v>948079838086</v>
      </c>
      <c r="O57" s="10">
        <v>-907503135238</v>
      </c>
      <c r="Q57" s="51">
        <f t="shared" si="0"/>
        <v>40576702848</v>
      </c>
      <c r="R57" s="51"/>
      <c r="T57" s="20"/>
    </row>
    <row r="58" spans="1:22" ht="21.75" customHeight="1">
      <c r="A58" s="16" t="s">
        <v>68</v>
      </c>
      <c r="C58" s="10">
        <v>0</v>
      </c>
      <c r="E58" s="10">
        <v>0</v>
      </c>
      <c r="G58" s="10">
        <v>0</v>
      </c>
      <c r="I58" s="10">
        <v>0</v>
      </c>
      <c r="K58" s="10">
        <v>1000000</v>
      </c>
      <c r="M58" s="10">
        <v>991251765820</v>
      </c>
      <c r="O58" s="10">
        <v>-1027697598385</v>
      </c>
      <c r="Q58" s="51">
        <f t="shared" si="0"/>
        <v>-36445832565</v>
      </c>
      <c r="R58" s="51"/>
      <c r="T58" s="20"/>
    </row>
    <row r="59" spans="1:22" ht="21.75" customHeight="1">
      <c r="A59" s="8" t="s">
        <v>203</v>
      </c>
      <c r="C59" s="11">
        <v>0</v>
      </c>
      <c r="E59" s="11">
        <v>0</v>
      </c>
      <c r="G59" s="11">
        <v>0</v>
      </c>
      <c r="I59" s="11">
        <v>0</v>
      </c>
      <c r="K59" s="11">
        <v>1880000</v>
      </c>
      <c r="M59" s="11">
        <v>1727623600000</v>
      </c>
      <c r="O59" s="11">
        <v>-1700500000000</v>
      </c>
      <c r="Q59" s="52">
        <f t="shared" si="0"/>
        <v>27123600000</v>
      </c>
      <c r="R59" s="52"/>
      <c r="T59" s="20"/>
      <c r="V59" s="20"/>
    </row>
    <row r="60" spans="1:22" ht="21.75" customHeight="1" thickBot="1">
      <c r="A60" s="13" t="s">
        <v>21</v>
      </c>
      <c r="C60" s="14">
        <v>11471117</v>
      </c>
      <c r="E60" s="14">
        <v>1538120320239</v>
      </c>
      <c r="G60" s="14">
        <v>1520279248369</v>
      </c>
      <c r="I60" s="14">
        <v>17841071870</v>
      </c>
      <c r="K60" s="14">
        <v>491383839</v>
      </c>
      <c r="M60" s="14">
        <v>13856550036686</v>
      </c>
      <c r="O60" s="14">
        <v>13125929708510</v>
      </c>
      <c r="Q60" s="54">
        <f>SUM(Q8:R59)</f>
        <v>730499074266</v>
      </c>
      <c r="R60" s="54"/>
    </row>
    <row r="61" spans="1:22" ht="13.5" thickTop="1">
      <c r="I61">
        <v>18607561924</v>
      </c>
    </row>
    <row r="62" spans="1:22">
      <c r="I62" s="20">
        <v>766490054</v>
      </c>
      <c r="Q62" s="20">
        <v>734761904607</v>
      </c>
      <c r="V62" s="20"/>
    </row>
    <row r="63" spans="1:22">
      <c r="I63" s="20">
        <f>I61-I62</f>
        <v>17841071870</v>
      </c>
      <c r="O63" s="20"/>
      <c r="Q63" s="20">
        <v>2230544752</v>
      </c>
    </row>
    <row r="64" spans="1:22">
      <c r="I64" s="20">
        <f>I60-I63</f>
        <v>0</v>
      </c>
      <c r="O64" s="20"/>
      <c r="Q64" s="20">
        <v>2032285589</v>
      </c>
    </row>
    <row r="65" spans="9:17">
      <c r="Q65" s="20">
        <f>Q62-Q63-Q64</f>
        <v>730499074266</v>
      </c>
    </row>
    <row r="66" spans="9:17">
      <c r="Q66" s="20">
        <f>Q60-Q65</f>
        <v>0</v>
      </c>
    </row>
    <row r="68" spans="9:17">
      <c r="Q68" s="21"/>
    </row>
    <row r="69" spans="9:17">
      <c r="I69" s="20"/>
    </row>
    <row r="72" spans="9:17">
      <c r="I72" s="20"/>
      <c r="O72" s="20"/>
    </row>
    <row r="76" spans="9:17">
      <c r="Q76" s="20"/>
    </row>
    <row r="77" spans="9:17">
      <c r="Q77" s="20"/>
    </row>
    <row r="78" spans="9:17">
      <c r="Q78" s="20"/>
    </row>
    <row r="79" spans="9:17">
      <c r="Q79" s="20"/>
    </row>
    <row r="81" spans="17:17">
      <c r="Q81" s="20"/>
    </row>
    <row r="82" spans="17:17">
      <c r="Q82" s="20"/>
    </row>
  </sheetData>
  <mergeCells count="60">
    <mergeCell ref="Q59:R59"/>
    <mergeCell ref="Q60:R60"/>
    <mergeCell ref="Q56:R56"/>
    <mergeCell ref="Q57:R57"/>
    <mergeCell ref="Q58:R58"/>
    <mergeCell ref="Q51:R51"/>
    <mergeCell ref="Q52:R52"/>
    <mergeCell ref="Q53:R53"/>
    <mergeCell ref="Q54:R54"/>
    <mergeCell ref="Q55:R55"/>
    <mergeCell ref="Q46:R46"/>
    <mergeCell ref="Q47:R47"/>
    <mergeCell ref="Q48:R48"/>
    <mergeCell ref="Q49:R49"/>
    <mergeCell ref="Q50:R50"/>
    <mergeCell ref="Q43:R43"/>
    <mergeCell ref="Q21:R21"/>
    <mergeCell ref="Q44:R44"/>
    <mergeCell ref="Q45:R45"/>
    <mergeCell ref="Q40:R40"/>
    <mergeCell ref="Q41:R41"/>
    <mergeCell ref="Q42:R42"/>
    <mergeCell ref="Q27:R27"/>
    <mergeCell ref="Q34:R34"/>
    <mergeCell ref="Q32:R32"/>
    <mergeCell ref="Q38:R38"/>
    <mergeCell ref="Q22:R22"/>
    <mergeCell ref="Q39:R39"/>
    <mergeCell ref="Q29:R29"/>
    <mergeCell ref="Q11:R11"/>
    <mergeCell ref="Q37:R37"/>
    <mergeCell ref="Q16:R16"/>
    <mergeCell ref="Q31:R31"/>
    <mergeCell ref="Q14:R14"/>
    <mergeCell ref="Q15:R15"/>
    <mergeCell ref="Q35:R35"/>
    <mergeCell ref="Q36:R36"/>
    <mergeCell ref="Q12:R12"/>
    <mergeCell ref="Q24:R24"/>
    <mergeCell ref="Q33:R33"/>
    <mergeCell ref="Q20:R20"/>
    <mergeCell ref="Q13:R13"/>
    <mergeCell ref="Q8:R8"/>
    <mergeCell ref="Q10:R10"/>
    <mergeCell ref="Q30:R30"/>
    <mergeCell ref="Q28:R28"/>
    <mergeCell ref="Q9:R9"/>
    <mergeCell ref="Q18:R18"/>
    <mergeCell ref="Q26:R26"/>
    <mergeCell ref="Q19:R19"/>
    <mergeCell ref="Q17:R17"/>
    <mergeCell ref="Q23:R23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W54"/>
  <sheetViews>
    <sheetView rightToLeft="1" topLeftCell="A19" workbookViewId="0">
      <selection activeCell="I40" sqref="I40"/>
    </sheetView>
  </sheetViews>
  <sheetFormatPr defaultRowHeight="18.75"/>
  <cols>
    <col min="1" max="1" width="40.28515625" customWidth="1"/>
    <col min="2" max="2" width="1.28515625" customWidth="1"/>
    <col min="3" max="3" width="10.8554687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26.28515625" bestFit="1" customWidth="1"/>
    <col min="18" max="18" width="0.28515625" customWidth="1"/>
    <col min="19" max="19" width="18.140625" style="10" bestFit="1" customWidth="1"/>
    <col min="20" max="20" width="52.28515625" bestFit="1" customWidth="1"/>
    <col min="21" max="21" width="17.7109375" bestFit="1" customWidth="1"/>
  </cols>
  <sheetData>
    <row r="1" spans="1:23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3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3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3" ht="14.45" customHeight="1"/>
    <row r="5" spans="1:23" ht="14.45" customHeight="1">
      <c r="A5" s="44" t="s">
        <v>241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23" ht="14.45" customHeight="1">
      <c r="A6" s="45" t="s">
        <v>131</v>
      </c>
      <c r="C6" s="45" t="s">
        <v>147</v>
      </c>
      <c r="D6" s="45"/>
      <c r="E6" s="45"/>
      <c r="F6" s="45"/>
      <c r="G6" s="45"/>
      <c r="H6" s="45"/>
      <c r="I6" s="45"/>
      <c r="K6" s="45" t="s">
        <v>148</v>
      </c>
      <c r="L6" s="45"/>
      <c r="M6" s="45"/>
      <c r="N6" s="45"/>
      <c r="O6" s="45"/>
      <c r="P6" s="45"/>
      <c r="Q6" s="45"/>
    </row>
    <row r="7" spans="1:23" ht="34.5" customHeight="1">
      <c r="A7" s="45"/>
      <c r="C7" s="19" t="s">
        <v>13</v>
      </c>
      <c r="D7" s="3"/>
      <c r="E7" s="23" t="s">
        <v>15</v>
      </c>
      <c r="F7" s="3"/>
      <c r="G7" s="19" t="s">
        <v>239</v>
      </c>
      <c r="H7" s="3"/>
      <c r="I7" s="19" t="s">
        <v>242</v>
      </c>
      <c r="K7" s="19" t="s">
        <v>13</v>
      </c>
      <c r="L7" s="3"/>
      <c r="M7" s="19" t="s">
        <v>15</v>
      </c>
      <c r="N7" s="3"/>
      <c r="O7" s="19" t="s">
        <v>239</v>
      </c>
      <c r="P7" s="3"/>
      <c r="Q7" s="19" t="s">
        <v>242</v>
      </c>
    </row>
    <row r="8" spans="1:23" ht="21.75" customHeight="1">
      <c r="A8" s="5" t="s">
        <v>20</v>
      </c>
      <c r="C8" s="6">
        <v>17144</v>
      </c>
      <c r="E8" s="10">
        <v>59243808</v>
      </c>
      <c r="G8" s="6">
        <v>-60038942</v>
      </c>
      <c r="I8" s="6">
        <f>E8+G8</f>
        <v>-795134</v>
      </c>
      <c r="K8" s="6">
        <v>17144</v>
      </c>
      <c r="M8" s="6">
        <v>59243808</v>
      </c>
      <c r="O8" s="6">
        <v>-52853059</v>
      </c>
      <c r="Q8" s="6">
        <f>M8+O8</f>
        <v>6390749</v>
      </c>
    </row>
    <row r="9" spans="1:23" ht="21.75" customHeight="1">
      <c r="A9" s="16" t="s">
        <v>39</v>
      </c>
      <c r="C9" s="10">
        <v>156312</v>
      </c>
      <c r="E9" s="10">
        <v>168413186104</v>
      </c>
      <c r="G9" s="10">
        <v>-161193291136</v>
      </c>
      <c r="I9" s="10">
        <f t="shared" ref="I9:I37" si="0">E9+G9</f>
        <v>7219894968</v>
      </c>
      <c r="K9" s="10">
        <v>156312</v>
      </c>
      <c r="M9" s="10">
        <v>168413186104</v>
      </c>
      <c r="O9" s="10">
        <v>-145262909968</v>
      </c>
      <c r="Q9" s="10">
        <f t="shared" ref="Q9:Q39" si="1">M9+O9</f>
        <v>23150276136</v>
      </c>
      <c r="U9" s="10"/>
      <c r="V9" s="24"/>
      <c r="W9" s="24"/>
    </row>
    <row r="10" spans="1:23" ht="21.75" customHeight="1">
      <c r="A10" s="16" t="s">
        <v>42</v>
      </c>
      <c r="C10" s="10">
        <v>67601</v>
      </c>
      <c r="E10" s="10">
        <v>21521961367</v>
      </c>
      <c r="G10" s="10">
        <v>-20024907003</v>
      </c>
      <c r="I10" s="10">
        <f t="shared" si="0"/>
        <v>1497054364</v>
      </c>
      <c r="K10" s="10">
        <v>67601</v>
      </c>
      <c r="M10" s="10">
        <v>21521961367</v>
      </c>
      <c r="O10" s="10">
        <v>-20024907003</v>
      </c>
      <c r="Q10" s="10">
        <f t="shared" si="1"/>
        <v>1497054364</v>
      </c>
      <c r="U10" s="10"/>
      <c r="V10" s="24"/>
      <c r="W10" s="24"/>
    </row>
    <row r="11" spans="1:23" ht="21.75" customHeight="1">
      <c r="A11" s="16" t="s">
        <v>187</v>
      </c>
      <c r="C11" s="10">
        <v>2461</v>
      </c>
      <c r="E11" s="10">
        <v>94853968616</v>
      </c>
      <c r="G11" s="10">
        <v>-92302248773</v>
      </c>
      <c r="I11" s="10">
        <f t="shared" si="0"/>
        <v>2551719843</v>
      </c>
      <c r="K11" s="10">
        <v>2461</v>
      </c>
      <c r="M11" s="10">
        <v>94853968616</v>
      </c>
      <c r="O11" s="10">
        <v>-82920525474</v>
      </c>
      <c r="Q11" s="10">
        <f t="shared" si="1"/>
        <v>11933443142</v>
      </c>
      <c r="U11" s="10"/>
      <c r="V11" s="24"/>
      <c r="W11" s="24"/>
    </row>
    <row r="12" spans="1:23" ht="21.75" customHeight="1">
      <c r="A12" s="16" t="s">
        <v>188</v>
      </c>
      <c r="C12" s="10">
        <v>89441</v>
      </c>
      <c r="E12" s="10">
        <v>135319134863</v>
      </c>
      <c r="G12" s="10">
        <v>-132465161994</v>
      </c>
      <c r="I12" s="10">
        <f t="shared" si="0"/>
        <v>2853972869</v>
      </c>
      <c r="K12" s="10">
        <v>89441</v>
      </c>
      <c r="M12" s="10">
        <v>135319134863</v>
      </c>
      <c r="O12" s="10">
        <v>-117197314971</v>
      </c>
      <c r="Q12" s="10">
        <f t="shared" si="1"/>
        <v>18121819892</v>
      </c>
      <c r="U12" s="10"/>
      <c r="V12" s="24"/>
      <c r="W12" s="24"/>
    </row>
    <row r="13" spans="1:23" ht="21.75" customHeight="1">
      <c r="A13" s="16" t="s">
        <v>40</v>
      </c>
      <c r="C13" s="10">
        <v>144916</v>
      </c>
      <c r="E13" s="10">
        <v>191483867104</v>
      </c>
      <c r="G13" s="10">
        <v>-187584757208</v>
      </c>
      <c r="I13" s="10">
        <f t="shared" si="0"/>
        <v>3899109896</v>
      </c>
      <c r="K13" s="10">
        <v>144916</v>
      </c>
      <c r="M13" s="10">
        <v>191483867104</v>
      </c>
      <c r="O13" s="10">
        <v>-162946726135</v>
      </c>
      <c r="Q13" s="10">
        <f t="shared" si="1"/>
        <v>28537140969</v>
      </c>
      <c r="U13" s="10"/>
      <c r="V13" s="24"/>
      <c r="W13" s="24"/>
    </row>
    <row r="14" spans="1:23" ht="21.75" customHeight="1">
      <c r="A14" s="16" t="s">
        <v>38</v>
      </c>
      <c r="C14" s="10">
        <v>1724881</v>
      </c>
      <c r="E14" s="10">
        <v>29316077476</v>
      </c>
      <c r="G14" s="10">
        <v>-28229402446</v>
      </c>
      <c r="I14" s="10">
        <f t="shared" si="0"/>
        <v>1086675030</v>
      </c>
      <c r="K14" s="10">
        <v>1724881</v>
      </c>
      <c r="M14" s="10">
        <v>29316077476</v>
      </c>
      <c r="O14" s="10">
        <v>-30609738226</v>
      </c>
      <c r="Q14" s="10">
        <f t="shared" si="1"/>
        <v>-1293660750</v>
      </c>
      <c r="U14" s="10"/>
      <c r="V14" s="24"/>
      <c r="W14" s="24"/>
    </row>
    <row r="15" spans="1:23" ht="21.75" customHeight="1">
      <c r="A15" s="16" t="s">
        <v>37</v>
      </c>
      <c r="C15" s="10">
        <v>4282580</v>
      </c>
      <c r="E15" s="10">
        <v>55310490704</v>
      </c>
      <c r="G15" s="10">
        <v>-54751928784</v>
      </c>
      <c r="I15" s="10">
        <f t="shared" si="0"/>
        <v>558561920</v>
      </c>
      <c r="K15" s="10">
        <v>4282580</v>
      </c>
      <c r="M15" s="10">
        <v>55310490704</v>
      </c>
      <c r="O15" s="10">
        <v>-50212066346</v>
      </c>
      <c r="Q15" s="10">
        <f t="shared" si="1"/>
        <v>5098424358</v>
      </c>
      <c r="U15" s="10"/>
      <c r="V15" s="24"/>
      <c r="W15" s="24"/>
    </row>
    <row r="16" spans="1:23" ht="21.75" customHeight="1">
      <c r="A16" s="16" t="s">
        <v>33</v>
      </c>
      <c r="C16" s="10">
        <v>30469614</v>
      </c>
      <c r="E16" s="10">
        <v>320168512486</v>
      </c>
      <c r="G16" s="10">
        <v>-309818793786</v>
      </c>
      <c r="I16" s="10">
        <f t="shared" si="0"/>
        <v>10349718700</v>
      </c>
      <c r="K16" s="10">
        <v>30469614</v>
      </c>
      <c r="M16" s="10">
        <v>320168512486</v>
      </c>
      <c r="O16" s="10">
        <v>-310523043786</v>
      </c>
      <c r="Q16" s="10">
        <f t="shared" si="1"/>
        <v>9645468700</v>
      </c>
      <c r="S16" s="10">
        <v>1497054364</v>
      </c>
      <c r="T16" s="21">
        <f>VLOOKUP(S16,Q8:Q39,1,0)</f>
        <v>1497054364</v>
      </c>
      <c r="U16" s="10"/>
      <c r="V16" s="24"/>
      <c r="W16" s="24"/>
    </row>
    <row r="17" spans="1:23" ht="21.75" customHeight="1">
      <c r="A17" s="16" t="s">
        <v>32</v>
      </c>
      <c r="C17" s="10">
        <v>5000000</v>
      </c>
      <c r="E17" s="10">
        <v>50782930000</v>
      </c>
      <c r="G17" s="10">
        <v>-49940625000</v>
      </c>
      <c r="I17" s="10">
        <f t="shared" si="0"/>
        <v>842305000</v>
      </c>
      <c r="K17" s="10">
        <v>5000000</v>
      </c>
      <c r="M17" s="10">
        <v>50782930000</v>
      </c>
      <c r="O17" s="10">
        <v>-50058000000</v>
      </c>
      <c r="Q17" s="10">
        <f t="shared" si="1"/>
        <v>724930000</v>
      </c>
      <c r="S17" s="10">
        <v>0</v>
      </c>
      <c r="T17" s="21">
        <f t="shared" ref="T17:T34" si="2">VLOOKUP(S17,Q9:Q40,1,0)</f>
        <v>0</v>
      </c>
      <c r="U17" s="10"/>
      <c r="V17" s="24"/>
      <c r="W17" s="24"/>
    </row>
    <row r="18" spans="1:23" ht="21.75" customHeight="1">
      <c r="A18" s="16" t="s">
        <v>36</v>
      </c>
      <c r="C18" s="10">
        <v>2000000</v>
      </c>
      <c r="E18" s="10">
        <v>21837763200</v>
      </c>
      <c r="G18" s="10">
        <v>-19881000000</v>
      </c>
      <c r="I18" s="10">
        <f t="shared" si="0"/>
        <v>1956763200</v>
      </c>
      <c r="K18" s="10">
        <v>2000000</v>
      </c>
      <c r="M18" s="10">
        <v>21837763200</v>
      </c>
      <c r="O18" s="10">
        <v>-20024000000</v>
      </c>
      <c r="Q18" s="10">
        <f t="shared" si="1"/>
        <v>1813763200</v>
      </c>
      <c r="S18" s="10">
        <v>0</v>
      </c>
      <c r="T18" s="21">
        <f t="shared" si="2"/>
        <v>0</v>
      </c>
      <c r="U18" s="10"/>
      <c r="V18" s="24"/>
      <c r="W18" s="24"/>
    </row>
    <row r="19" spans="1:23" ht="21.75" customHeight="1">
      <c r="A19" s="16" t="s">
        <v>35</v>
      </c>
      <c r="C19" s="10">
        <v>2000000</v>
      </c>
      <c r="E19" s="10">
        <v>21713912000</v>
      </c>
      <c r="G19" s="10">
        <v>-19881000000</v>
      </c>
      <c r="I19" s="10">
        <f t="shared" si="0"/>
        <v>1832912000</v>
      </c>
      <c r="K19" s="10">
        <v>2000000</v>
      </c>
      <c r="M19" s="10">
        <v>21713912000</v>
      </c>
      <c r="O19" s="10">
        <v>-20024000000</v>
      </c>
      <c r="Q19" s="10">
        <f t="shared" si="1"/>
        <v>1689912000</v>
      </c>
      <c r="S19" s="10">
        <v>0</v>
      </c>
      <c r="T19" s="21">
        <f t="shared" si="2"/>
        <v>0</v>
      </c>
      <c r="U19" s="10"/>
      <c r="V19" s="24"/>
      <c r="W19" s="24"/>
    </row>
    <row r="20" spans="1:23" ht="21.75" customHeight="1">
      <c r="A20" s="16" t="s">
        <v>34</v>
      </c>
      <c r="C20" s="10">
        <v>5000000</v>
      </c>
      <c r="E20" s="10">
        <v>50145381562</v>
      </c>
      <c r="G20" s="10">
        <v>-49940625000</v>
      </c>
      <c r="I20" s="10">
        <f t="shared" si="0"/>
        <v>204756562</v>
      </c>
      <c r="K20" s="10">
        <v>5000000</v>
      </c>
      <c r="M20" s="10">
        <v>50145381562</v>
      </c>
      <c r="O20" s="10">
        <v>-50060000000</v>
      </c>
      <c r="Q20" s="10">
        <f t="shared" si="1"/>
        <v>85381562</v>
      </c>
      <c r="S20" s="10">
        <v>0</v>
      </c>
      <c r="T20" s="21">
        <f t="shared" si="2"/>
        <v>0</v>
      </c>
      <c r="U20" s="10"/>
      <c r="V20" s="24"/>
      <c r="W20" s="24"/>
    </row>
    <row r="21" spans="1:23" ht="21.75" customHeight="1">
      <c r="A21" s="16" t="s">
        <v>65</v>
      </c>
      <c r="C21" s="10">
        <v>117794</v>
      </c>
      <c r="E21" s="10">
        <v>117729949512</v>
      </c>
      <c r="G21" s="10">
        <v>-117772649837</v>
      </c>
      <c r="I21" s="10">
        <f t="shared" si="0"/>
        <v>-42700325</v>
      </c>
      <c r="K21" s="10">
        <v>117794</v>
      </c>
      <c r="M21" s="10">
        <v>117729949512</v>
      </c>
      <c r="O21" s="10">
        <v>-117772649837</v>
      </c>
      <c r="Q21" s="10">
        <f t="shared" si="1"/>
        <v>-42700325</v>
      </c>
      <c r="S21" s="10">
        <v>0</v>
      </c>
      <c r="T21" s="21">
        <f t="shared" si="2"/>
        <v>0</v>
      </c>
      <c r="U21" s="10"/>
    </row>
    <row r="22" spans="1:23" ht="21.75" customHeight="1">
      <c r="A22" s="16" t="s">
        <v>62</v>
      </c>
      <c r="C22" s="10">
        <v>71763</v>
      </c>
      <c r="E22" s="10">
        <v>70501085029</v>
      </c>
      <c r="G22" s="10">
        <v>-69037843222</v>
      </c>
      <c r="I22" s="10">
        <f t="shared" si="0"/>
        <v>1463241807</v>
      </c>
      <c r="K22" s="10">
        <v>71763</v>
      </c>
      <c r="M22" s="10">
        <v>70501085029</v>
      </c>
      <c r="O22" s="10">
        <v>-58111036795</v>
      </c>
      <c r="Q22" s="17">
        <f t="shared" si="1"/>
        <v>12390048234</v>
      </c>
      <c r="S22" s="10">
        <v>0</v>
      </c>
      <c r="T22" s="21">
        <f t="shared" si="2"/>
        <v>0</v>
      </c>
      <c r="U22" s="10"/>
    </row>
    <row r="23" spans="1:23" ht="21.75" customHeight="1">
      <c r="A23" s="16" t="s">
        <v>74</v>
      </c>
      <c r="C23" s="10">
        <v>178727</v>
      </c>
      <c r="E23" s="10">
        <v>178629817193</v>
      </c>
      <c r="G23" s="10">
        <v>-178694605731</v>
      </c>
      <c r="I23" s="10">
        <f t="shared" si="0"/>
        <v>-64788538</v>
      </c>
      <c r="K23" s="10">
        <v>178727</v>
      </c>
      <c r="M23" s="10">
        <v>178629817193</v>
      </c>
      <c r="O23" s="10">
        <v>-196564066304</v>
      </c>
      <c r="Q23" s="17">
        <f t="shared" si="1"/>
        <v>-17934249111</v>
      </c>
      <c r="S23" s="10">
        <v>0</v>
      </c>
      <c r="T23" s="21">
        <f t="shared" si="2"/>
        <v>0</v>
      </c>
      <c r="U23" s="10"/>
    </row>
    <row r="24" spans="1:23" ht="21.75" customHeight="1">
      <c r="A24" s="16" t="s">
        <v>59</v>
      </c>
      <c r="C24" s="10">
        <v>84989</v>
      </c>
      <c r="E24" s="10">
        <v>71428389782</v>
      </c>
      <c r="G24" s="10">
        <v>-75209431639</v>
      </c>
      <c r="I24" s="10">
        <f t="shared" si="0"/>
        <v>-3781041857</v>
      </c>
      <c r="K24" s="10">
        <v>84989</v>
      </c>
      <c r="M24" s="10">
        <v>71428389782</v>
      </c>
      <c r="O24" s="10">
        <v>-58664071029</v>
      </c>
      <c r="Q24" s="10">
        <f t="shared" si="1"/>
        <v>12764318753</v>
      </c>
      <c r="S24" s="10">
        <v>0</v>
      </c>
      <c r="T24" s="21">
        <f t="shared" si="2"/>
        <v>0</v>
      </c>
    </row>
    <row r="25" spans="1:23" ht="21.75" customHeight="1">
      <c r="A25" s="16" t="s">
        <v>71</v>
      </c>
      <c r="C25" s="10">
        <v>400000</v>
      </c>
      <c r="E25" s="10">
        <v>399782500000</v>
      </c>
      <c r="G25" s="10">
        <v>-411138667607</v>
      </c>
      <c r="I25" s="10">
        <f t="shared" si="0"/>
        <v>-11356167607</v>
      </c>
      <c r="K25" s="10">
        <v>400000</v>
      </c>
      <c r="M25" s="10">
        <v>399782500000</v>
      </c>
      <c r="O25" s="10">
        <v>-439920250000</v>
      </c>
      <c r="Q25" s="10">
        <f t="shared" si="1"/>
        <v>-40137750000</v>
      </c>
      <c r="S25" s="10">
        <v>0</v>
      </c>
      <c r="T25" s="21">
        <f t="shared" si="2"/>
        <v>0</v>
      </c>
    </row>
    <row r="26" spans="1:23" ht="21.75" customHeight="1">
      <c r="A26" s="16" t="s">
        <v>77</v>
      </c>
      <c r="C26" s="10">
        <v>300000</v>
      </c>
      <c r="E26" s="10">
        <v>299836875000</v>
      </c>
      <c r="G26" s="10">
        <v>-299945625000</v>
      </c>
      <c r="I26" s="10">
        <f t="shared" si="0"/>
        <v>-108750000</v>
      </c>
      <c r="K26" s="10">
        <v>300000</v>
      </c>
      <c r="M26" s="10">
        <v>299836875000</v>
      </c>
      <c r="O26" s="10">
        <v>-329940187500</v>
      </c>
      <c r="Q26" s="10">
        <f t="shared" si="1"/>
        <v>-30103312500</v>
      </c>
      <c r="S26" s="10">
        <v>23150296136</v>
      </c>
      <c r="T26" s="21" t="e">
        <f t="shared" si="2"/>
        <v>#N/A</v>
      </c>
    </row>
    <row r="27" spans="1:23" ht="21.75" customHeight="1">
      <c r="A27" s="16" t="s">
        <v>68</v>
      </c>
      <c r="C27" s="10">
        <v>500000</v>
      </c>
      <c r="E27" s="10">
        <v>499728125000</v>
      </c>
      <c r="G27" s="10">
        <v>-549900312500</v>
      </c>
      <c r="I27" s="10">
        <f t="shared" si="0"/>
        <v>-50172187500</v>
      </c>
      <c r="K27" s="10">
        <v>500000</v>
      </c>
      <c r="M27" s="10">
        <v>499728125000</v>
      </c>
      <c r="O27" s="10">
        <v>-495993849952</v>
      </c>
      <c r="Q27" s="10">
        <f t="shared" si="1"/>
        <v>3734275048</v>
      </c>
      <c r="S27" s="10">
        <v>11933443142</v>
      </c>
      <c r="T27" s="21" t="e">
        <f t="shared" si="2"/>
        <v>#N/A</v>
      </c>
    </row>
    <row r="28" spans="1:23" ht="21.75" customHeight="1">
      <c r="A28" s="16" t="s">
        <v>56</v>
      </c>
      <c r="C28" s="10">
        <v>90000</v>
      </c>
      <c r="E28" s="10">
        <v>67980515484</v>
      </c>
      <c r="G28" s="10">
        <v>-67261906569</v>
      </c>
      <c r="I28" s="10">
        <f t="shared" si="0"/>
        <v>718608915</v>
      </c>
      <c r="K28" s="10">
        <v>90000</v>
      </c>
      <c r="M28" s="10">
        <v>67980515484</v>
      </c>
      <c r="O28" s="10">
        <v>-57139641562</v>
      </c>
      <c r="Q28" s="10">
        <f t="shared" si="1"/>
        <v>10840873922</v>
      </c>
      <c r="S28" s="10">
        <v>18121819892</v>
      </c>
      <c r="T28" s="21" t="e">
        <f t="shared" si="2"/>
        <v>#N/A</v>
      </c>
    </row>
    <row r="29" spans="1:23" ht="21.75" customHeight="1">
      <c r="A29" s="16" t="s">
        <v>52</v>
      </c>
      <c r="C29" s="10">
        <v>900000</v>
      </c>
      <c r="E29" s="10">
        <v>899510625000</v>
      </c>
      <c r="G29" s="10">
        <v>-991542850278</v>
      </c>
      <c r="I29" s="10">
        <f t="shared" si="0"/>
        <v>-92032225278</v>
      </c>
      <c r="K29" s="10">
        <v>900000</v>
      </c>
      <c r="M29" s="10">
        <v>899510625000</v>
      </c>
      <c r="O29" s="10">
        <v>-868075332823</v>
      </c>
      <c r="Q29" s="10">
        <f t="shared" si="1"/>
        <v>31435292177</v>
      </c>
      <c r="S29" s="10">
        <v>-1293660750</v>
      </c>
      <c r="T29" s="21" t="e">
        <f t="shared" si="2"/>
        <v>#N/A</v>
      </c>
    </row>
    <row r="30" spans="1:23" ht="21.75" customHeight="1">
      <c r="A30" s="16" t="s">
        <v>83</v>
      </c>
      <c r="C30" s="10">
        <v>527966</v>
      </c>
      <c r="E30" s="10">
        <v>500313489774</v>
      </c>
      <c r="G30" s="10">
        <v>-501160068670</v>
      </c>
      <c r="I30" s="10">
        <f t="shared" si="0"/>
        <v>-846578896</v>
      </c>
      <c r="K30" s="10">
        <v>527966</v>
      </c>
      <c r="M30" s="10">
        <v>500313489774</v>
      </c>
      <c r="O30" s="10">
        <v>-493611523292</v>
      </c>
      <c r="Q30" s="10">
        <f t="shared" si="1"/>
        <v>6701966482</v>
      </c>
      <c r="S30" s="10">
        <v>5098424358</v>
      </c>
      <c r="T30" s="21" t="e">
        <f t="shared" si="2"/>
        <v>#N/A</v>
      </c>
    </row>
    <row r="31" spans="1:23" ht="21.75" customHeight="1">
      <c r="A31" s="16" t="s">
        <v>80</v>
      </c>
      <c r="C31" s="10">
        <v>2107459</v>
      </c>
      <c r="E31" s="10">
        <v>1988359537295</v>
      </c>
      <c r="G31" s="10">
        <v>-1974752586008</v>
      </c>
      <c r="I31" s="10">
        <f t="shared" si="0"/>
        <v>13606951287</v>
      </c>
      <c r="K31" s="10">
        <v>2107459</v>
      </c>
      <c r="M31" s="10">
        <v>1988359537295</v>
      </c>
      <c r="O31" s="10">
        <v>-1904629062681</v>
      </c>
      <c r="Q31" s="10">
        <f t="shared" si="1"/>
        <v>83730474614</v>
      </c>
      <c r="S31" s="10">
        <v>724930000</v>
      </c>
      <c r="T31" s="21" t="e">
        <f t="shared" si="2"/>
        <v>#N/A</v>
      </c>
    </row>
    <row r="32" spans="1:23" ht="21.75" customHeight="1">
      <c r="A32" s="16" t="s">
        <v>104</v>
      </c>
      <c r="C32" s="10">
        <v>800000</v>
      </c>
      <c r="E32" s="10">
        <v>722862729550</v>
      </c>
      <c r="G32" s="10">
        <v>-814010833790</v>
      </c>
      <c r="I32" s="10">
        <f t="shared" si="0"/>
        <v>-91148104240</v>
      </c>
      <c r="K32" s="10">
        <v>800000</v>
      </c>
      <c r="M32" s="10">
        <v>722862729550</v>
      </c>
      <c r="O32" s="10">
        <v>-744425848355</v>
      </c>
      <c r="Q32" s="10">
        <f t="shared" si="1"/>
        <v>-21563118805</v>
      </c>
      <c r="S32" s="10">
        <v>1813763200</v>
      </c>
      <c r="T32" s="21" t="e">
        <f t="shared" si="2"/>
        <v>#N/A</v>
      </c>
    </row>
    <row r="33" spans="1:21" ht="21.75" customHeight="1">
      <c r="A33" s="16" t="s">
        <v>86</v>
      </c>
      <c r="C33" s="10">
        <v>1053200</v>
      </c>
      <c r="E33" s="10">
        <v>922522585439</v>
      </c>
      <c r="G33" s="10">
        <v>-924110262650</v>
      </c>
      <c r="I33" s="10">
        <f t="shared" si="0"/>
        <v>-1587677211</v>
      </c>
      <c r="K33" s="10">
        <v>1053200</v>
      </c>
      <c r="M33" s="10">
        <v>922522585439</v>
      </c>
      <c r="O33" s="10">
        <v>-1004044184001</v>
      </c>
      <c r="Q33" s="10">
        <f t="shared" si="1"/>
        <v>-81521598562</v>
      </c>
      <c r="S33" s="10">
        <v>1689912000</v>
      </c>
      <c r="T33" s="21" t="e">
        <f t="shared" si="2"/>
        <v>#N/A</v>
      </c>
    </row>
    <row r="34" spans="1:21" ht="21.75" customHeight="1">
      <c r="A34" s="16" t="s">
        <v>89</v>
      </c>
      <c r="C34" s="10">
        <v>370000</v>
      </c>
      <c r="E34" s="10">
        <v>320412181090</v>
      </c>
      <c r="G34" s="10">
        <v>-346855793710</v>
      </c>
      <c r="I34" s="10">
        <f t="shared" si="0"/>
        <v>-26443612620</v>
      </c>
      <c r="K34" s="10">
        <v>370000</v>
      </c>
      <c r="M34" s="10">
        <v>320412181090</v>
      </c>
      <c r="O34" s="10">
        <v>-320833940629</v>
      </c>
      <c r="Q34" s="10">
        <f t="shared" si="1"/>
        <v>-421759539</v>
      </c>
      <c r="S34" s="10">
        <v>85381562</v>
      </c>
      <c r="T34" s="21" t="e">
        <f t="shared" si="2"/>
        <v>#N/A</v>
      </c>
    </row>
    <row r="35" spans="1:21" ht="21.75" customHeight="1">
      <c r="A35" s="16" t="s">
        <v>92</v>
      </c>
      <c r="C35" s="10">
        <v>1470000</v>
      </c>
      <c r="E35" s="10">
        <v>1359892156350</v>
      </c>
      <c r="G35" s="10">
        <v>-1360385385450</v>
      </c>
      <c r="I35" s="10">
        <f t="shared" si="0"/>
        <v>-493229100</v>
      </c>
      <c r="K35" s="10">
        <v>1470000</v>
      </c>
      <c r="M35" s="10">
        <v>1359892156350</v>
      </c>
      <c r="O35" s="10">
        <v>-1267376223400</v>
      </c>
      <c r="Q35" s="10">
        <f t="shared" si="1"/>
        <v>92515932950</v>
      </c>
    </row>
    <row r="36" spans="1:21" ht="21.75" customHeight="1">
      <c r="A36" s="16" t="s">
        <v>98</v>
      </c>
      <c r="C36" s="10">
        <v>761000</v>
      </c>
      <c r="E36" s="10">
        <v>664698730540</v>
      </c>
      <c r="G36" s="10">
        <v>-660998161364</v>
      </c>
      <c r="I36" s="10">
        <f t="shared" si="0"/>
        <v>3700569176</v>
      </c>
      <c r="K36" s="10">
        <v>761000</v>
      </c>
      <c r="M36" s="10">
        <v>664698730540</v>
      </c>
      <c r="O36" s="10">
        <v>-720195180000</v>
      </c>
      <c r="Q36" s="10">
        <f t="shared" si="1"/>
        <v>-55496449460</v>
      </c>
    </row>
    <row r="37" spans="1:21" ht="21.75" customHeight="1">
      <c r="A37" s="16" t="s">
        <v>101</v>
      </c>
      <c r="C37" s="10">
        <v>2197155</v>
      </c>
      <c r="E37" s="10">
        <v>1845076584957</v>
      </c>
      <c r="G37" s="10">
        <v>-1871636764339</v>
      </c>
      <c r="I37" s="10">
        <f t="shared" si="0"/>
        <v>-26560179382</v>
      </c>
      <c r="K37" s="10">
        <v>2197155</v>
      </c>
      <c r="M37" s="10">
        <v>1845076584957</v>
      </c>
      <c r="O37" s="10">
        <v>-2089999750650</v>
      </c>
      <c r="Q37" s="10">
        <f t="shared" si="1"/>
        <v>-244923165693</v>
      </c>
    </row>
    <row r="38" spans="1:21" ht="21.75" customHeight="1">
      <c r="A38" s="16" t="s">
        <v>19</v>
      </c>
      <c r="C38" s="10">
        <v>0</v>
      </c>
      <c r="E38" s="10">
        <v>0</v>
      </c>
      <c r="G38" s="10">
        <v>0</v>
      </c>
      <c r="I38" s="10">
        <v>-439092311</v>
      </c>
      <c r="K38" s="10">
        <v>0</v>
      </c>
      <c r="M38" s="10">
        <v>0</v>
      </c>
      <c r="O38" s="10">
        <v>0</v>
      </c>
      <c r="Q38" s="10">
        <f t="shared" si="1"/>
        <v>0</v>
      </c>
    </row>
    <row r="39" spans="1:21" ht="21.75" customHeight="1">
      <c r="A39" s="16" t="s">
        <v>95</v>
      </c>
      <c r="C39" s="10">
        <v>0</v>
      </c>
      <c r="E39" s="10">
        <v>0</v>
      </c>
      <c r="G39" s="10">
        <v>0</v>
      </c>
      <c r="I39" s="10">
        <v>-3902740209</v>
      </c>
      <c r="K39" s="10"/>
      <c r="M39" s="10"/>
      <c r="O39" s="10">
        <v>0</v>
      </c>
      <c r="Q39" s="11">
        <f t="shared" si="1"/>
        <v>0</v>
      </c>
      <c r="T39" s="20"/>
      <c r="U39" s="20"/>
    </row>
    <row r="40" spans="1:21" ht="21.75" customHeight="1" thickBot="1">
      <c r="A40" s="13" t="s">
        <v>21</v>
      </c>
      <c r="C40" s="14">
        <v>62885003</v>
      </c>
      <c r="E40" s="25">
        <f>SUM(E8:E39)</f>
        <v>12090192306285</v>
      </c>
      <c r="G40" s="14">
        <v>12340487528436</v>
      </c>
      <c r="I40" s="14">
        <f>SUM(I8:I39)</f>
        <v>-254637054671</v>
      </c>
      <c r="K40" s="14">
        <v>62885003</v>
      </c>
      <c r="M40" s="14">
        <f>SUM(M8:M39)</f>
        <v>12090192306285</v>
      </c>
      <c r="O40" s="14">
        <v>12227212883778</v>
      </c>
      <c r="Q40" s="14">
        <f>SUM(Q8:Q39)</f>
        <v>-137020577493</v>
      </c>
    </row>
    <row r="41" spans="1:21" ht="19.5" thickTop="1">
      <c r="Q41" s="20">
        <v>-137020577493</v>
      </c>
    </row>
    <row r="42" spans="1:21">
      <c r="E42" s="20"/>
      <c r="I42" s="20">
        <v>254637054671</v>
      </c>
    </row>
    <row r="43" spans="1:21">
      <c r="E43" s="20"/>
      <c r="I43" s="20">
        <f>I40+I42</f>
        <v>0</v>
      </c>
      <c r="Q43" s="20">
        <f>Q40-Q41</f>
        <v>0</v>
      </c>
    </row>
    <row r="44" spans="1:21">
      <c r="E44" s="20"/>
      <c r="I44" s="20"/>
    </row>
    <row r="45" spans="1:21">
      <c r="E45" s="20"/>
    </row>
    <row r="47" spans="1:21">
      <c r="E47" s="10"/>
      <c r="I47" s="20"/>
    </row>
    <row r="52" spans="13:13">
      <c r="M52" s="22"/>
    </row>
    <row r="53" spans="13:13">
      <c r="M53" s="22"/>
    </row>
    <row r="54" spans="13:13">
      <c r="M54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16"/>
  <sheetViews>
    <sheetView rightToLeft="1" workbookViewId="0">
      <selection activeCell="H34" sqref="H34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21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14.45" customHeight="1">
      <c r="A4" s="1" t="s">
        <v>3</v>
      </c>
      <c r="B4" s="44" t="s">
        <v>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ht="14.45" customHeight="1">
      <c r="A5" s="44" t="s">
        <v>5</v>
      </c>
      <c r="B5" s="44"/>
      <c r="C5" s="44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ht="14.45" customHeight="1">
      <c r="F6" s="45" t="s">
        <v>7</v>
      </c>
      <c r="G6" s="45"/>
      <c r="H6" s="45"/>
      <c r="I6" s="45"/>
      <c r="J6" s="45"/>
      <c r="L6" s="45" t="s">
        <v>8</v>
      </c>
      <c r="M6" s="45"/>
      <c r="N6" s="45"/>
      <c r="O6" s="45"/>
      <c r="P6" s="45"/>
      <c r="Q6" s="45"/>
      <c r="R6" s="45"/>
      <c r="T6" s="45" t="s">
        <v>9</v>
      </c>
      <c r="U6" s="45"/>
      <c r="V6" s="45"/>
      <c r="W6" s="45"/>
      <c r="X6" s="45"/>
      <c r="Y6" s="45"/>
      <c r="Z6" s="45"/>
      <c r="AA6" s="45"/>
      <c r="AB6" s="45"/>
    </row>
    <row r="7" spans="1:28" ht="14.45" customHeight="1">
      <c r="F7" s="3"/>
      <c r="G7" s="3"/>
      <c r="H7" s="3"/>
      <c r="I7" s="3"/>
      <c r="J7" s="3"/>
      <c r="L7" s="46" t="s">
        <v>10</v>
      </c>
      <c r="M7" s="46"/>
      <c r="N7" s="46"/>
      <c r="O7" s="3"/>
      <c r="P7" s="46" t="s">
        <v>11</v>
      </c>
      <c r="Q7" s="46"/>
      <c r="R7" s="4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45" t="s">
        <v>12</v>
      </c>
      <c r="B8" s="45"/>
      <c r="C8" s="45"/>
      <c r="E8" s="45" t="s">
        <v>13</v>
      </c>
      <c r="F8" s="4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48" t="s">
        <v>19</v>
      </c>
      <c r="B9" s="48"/>
      <c r="C9" s="48"/>
      <c r="E9" s="49">
        <v>325739</v>
      </c>
      <c r="F9" s="49"/>
      <c r="H9" s="6">
        <v>377857240</v>
      </c>
      <c r="J9" s="6">
        <v>816949553</v>
      </c>
      <c r="L9" s="6">
        <v>0</v>
      </c>
      <c r="N9" s="6">
        <v>0</v>
      </c>
      <c r="P9" s="6">
        <v>-325739</v>
      </c>
      <c r="R9" s="6">
        <v>673302513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21.75" customHeight="1">
      <c r="A10" s="50" t="s">
        <v>20</v>
      </c>
      <c r="B10" s="50"/>
      <c r="C10" s="50"/>
      <c r="D10" s="9"/>
      <c r="E10" s="51">
        <v>17144</v>
      </c>
      <c r="F10" s="52"/>
      <c r="H10" s="11">
        <v>37057615</v>
      </c>
      <c r="J10" s="11">
        <v>60038944</v>
      </c>
      <c r="L10" s="11">
        <v>0</v>
      </c>
      <c r="N10" s="11">
        <v>0</v>
      </c>
      <c r="P10" s="11">
        <v>0</v>
      </c>
      <c r="R10" s="11">
        <v>0</v>
      </c>
      <c r="T10" s="11">
        <v>17144</v>
      </c>
      <c r="V10" s="11">
        <v>3483</v>
      </c>
      <c r="X10" s="11">
        <v>37057615</v>
      </c>
      <c r="Z10" s="11">
        <v>59243812</v>
      </c>
      <c r="AB10" s="12">
        <v>0</v>
      </c>
    </row>
    <row r="11" spans="1:28" ht="21.75" customHeight="1" thickBot="1">
      <c r="A11" s="47" t="s">
        <v>21</v>
      </c>
      <c r="B11" s="47"/>
      <c r="C11" s="47"/>
      <c r="D11" s="47"/>
      <c r="F11" s="14">
        <v>342883</v>
      </c>
      <c r="H11" s="14">
        <f>SUM(H9:H10)</f>
        <v>414914855</v>
      </c>
      <c r="J11" s="14">
        <f>SUM(J9:J10)</f>
        <v>876988497</v>
      </c>
      <c r="L11" s="14">
        <v>0</v>
      </c>
      <c r="N11" s="14">
        <v>0</v>
      </c>
      <c r="P11" s="14">
        <v>-325739</v>
      </c>
      <c r="R11" s="14">
        <v>673302513</v>
      </c>
      <c r="T11" s="14">
        <v>17144</v>
      </c>
      <c r="V11" s="14"/>
      <c r="X11" s="14">
        <f>SUM(X9:X10)</f>
        <v>37057615</v>
      </c>
      <c r="Z11" s="14">
        <f>SUM(Z9:Z10)</f>
        <v>59243812</v>
      </c>
      <c r="AB11" s="15">
        <v>0</v>
      </c>
    </row>
    <row r="12" spans="1:28" ht="13.5" thickTop="1">
      <c r="H12" s="20">
        <v>37057615</v>
      </c>
      <c r="J12" s="20">
        <f>H12+H13</f>
        <v>414914855</v>
      </c>
      <c r="R12" s="20">
        <v>673302513</v>
      </c>
      <c r="X12" s="20">
        <v>37057615</v>
      </c>
      <c r="Z12" s="39">
        <v>37057615</v>
      </c>
    </row>
    <row r="13" spans="1:28">
      <c r="H13" s="20">
        <v>377857240</v>
      </c>
      <c r="J13" s="20">
        <v>22981331</v>
      </c>
      <c r="R13" s="20">
        <f>R11-R12</f>
        <v>0</v>
      </c>
      <c r="X13" s="20">
        <f>X11-X12</f>
        <v>0</v>
      </c>
      <c r="Z13" s="20">
        <v>22186197</v>
      </c>
    </row>
    <row r="14" spans="1:28">
      <c r="H14" s="20">
        <f>H11-H12-H13</f>
        <v>0</v>
      </c>
      <c r="J14" s="20">
        <v>439092311</v>
      </c>
      <c r="X14" s="20"/>
      <c r="Z14" s="20">
        <f>Z13+Z12</f>
        <v>59243812</v>
      </c>
    </row>
    <row r="15" spans="1:28">
      <c r="J15" s="20">
        <f>J12+J13+J14</f>
        <v>876988497</v>
      </c>
      <c r="Z15" s="20">
        <f>Z14-Z11</f>
        <v>0</v>
      </c>
    </row>
    <row r="16" spans="1:28">
      <c r="J16" s="20">
        <f>J11-J15</f>
        <v>0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D33"/>
  <sheetViews>
    <sheetView rightToLeft="1" topLeftCell="A7" workbookViewId="0">
      <selection activeCell="I36" sqref="I36"/>
    </sheetView>
  </sheetViews>
  <sheetFormatPr defaultRowHeight="12.75"/>
  <cols>
    <col min="1" max="1" width="6.140625" bestFit="1" customWidth="1"/>
    <col min="2" max="2" width="26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7.85546875" bestFit="1" customWidth="1"/>
    <col min="10" max="10" width="1.28515625" customWidth="1"/>
    <col min="11" max="11" width="13" customWidth="1"/>
    <col min="12" max="12" width="1.28515625" customWidth="1"/>
    <col min="13" max="13" width="16" bestFit="1" customWidth="1"/>
    <col min="14" max="14" width="1.28515625" customWidth="1"/>
    <col min="15" max="15" width="13" customWidth="1"/>
    <col min="16" max="16" width="1.28515625" customWidth="1"/>
    <col min="17" max="17" width="14.71093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8.7109375" bestFit="1" customWidth="1"/>
    <col min="24" max="24" width="1.28515625" customWidth="1"/>
    <col min="25" max="25" width="17.5703125" bestFit="1" customWidth="1"/>
    <col min="26" max="26" width="1.28515625" customWidth="1"/>
    <col min="27" max="27" width="15.5703125" customWidth="1"/>
    <col min="28" max="28" width="0.28515625" customWidth="1"/>
    <col min="29" max="29" width="13.85546875" bestFit="1" customWidth="1"/>
    <col min="30" max="30" width="14.85546875" bestFit="1" customWidth="1"/>
  </cols>
  <sheetData>
    <row r="1" spans="1:27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7" ht="21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14.45" customHeight="1"/>
    <row r="5" spans="1:27" ht="14.45" customHeight="1">
      <c r="A5" s="1" t="s">
        <v>24</v>
      </c>
      <c r="B5" s="44" t="s">
        <v>25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ht="14.45" customHeight="1">
      <c r="E6" s="45" t="s">
        <v>7</v>
      </c>
      <c r="F6" s="45"/>
      <c r="G6" s="45"/>
      <c r="H6" s="45"/>
      <c r="I6" s="45"/>
      <c r="K6" s="45" t="s">
        <v>8</v>
      </c>
      <c r="L6" s="45"/>
      <c r="M6" s="45"/>
      <c r="N6" s="45"/>
      <c r="O6" s="45"/>
      <c r="P6" s="45"/>
      <c r="Q6" s="45"/>
      <c r="S6" s="45" t="s">
        <v>9</v>
      </c>
      <c r="T6" s="45"/>
      <c r="U6" s="45"/>
      <c r="V6" s="45"/>
      <c r="W6" s="45"/>
      <c r="X6" s="45"/>
      <c r="Y6" s="45"/>
      <c r="Z6" s="45"/>
      <c r="AA6" s="45"/>
    </row>
    <row r="7" spans="1:27" ht="14.45" customHeight="1">
      <c r="E7" s="3"/>
      <c r="F7" s="3"/>
      <c r="G7" s="3"/>
      <c r="H7" s="3"/>
      <c r="I7" s="3"/>
      <c r="K7" s="46" t="s">
        <v>26</v>
      </c>
      <c r="L7" s="46"/>
      <c r="M7" s="46"/>
      <c r="N7" s="3"/>
      <c r="O7" s="46" t="s">
        <v>27</v>
      </c>
      <c r="P7" s="46"/>
      <c r="Q7" s="4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45" t="s">
        <v>28</v>
      </c>
      <c r="B8" s="45"/>
      <c r="D8" s="45" t="s">
        <v>29</v>
      </c>
      <c r="E8" s="4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30</v>
      </c>
      <c r="W8" s="2" t="s">
        <v>14</v>
      </c>
      <c r="Y8" s="2" t="s">
        <v>15</v>
      </c>
      <c r="AA8" s="2" t="s">
        <v>18</v>
      </c>
    </row>
    <row r="9" spans="1:27" ht="21.75" customHeight="1">
      <c r="A9" s="48" t="s">
        <v>31</v>
      </c>
      <c r="B9" s="48"/>
      <c r="D9" s="49">
        <v>2461</v>
      </c>
      <c r="E9" s="49"/>
      <c r="G9" s="6">
        <v>59989973399</v>
      </c>
      <c r="I9" s="6">
        <v>92302248773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38542856</v>
      </c>
      <c r="W9" s="6">
        <v>59989973399</v>
      </c>
      <c r="Y9" s="6">
        <v>94853968616</v>
      </c>
      <c r="AA9" s="7">
        <v>0.34</v>
      </c>
    </row>
    <row r="10" spans="1:27" ht="21.75" customHeight="1">
      <c r="A10" s="53" t="s">
        <v>32</v>
      </c>
      <c r="B10" s="53"/>
      <c r="D10" s="51">
        <v>5000000</v>
      </c>
      <c r="E10" s="51"/>
      <c r="G10" s="10">
        <v>50058000000</v>
      </c>
      <c r="I10" s="10">
        <v>49940625000</v>
      </c>
      <c r="K10" s="10">
        <v>0</v>
      </c>
      <c r="M10" s="10">
        <v>0</v>
      </c>
      <c r="O10" s="10">
        <v>0</v>
      </c>
      <c r="Q10" s="10">
        <v>0</v>
      </c>
      <c r="S10" s="10">
        <v>5000000</v>
      </c>
      <c r="U10" s="10">
        <v>10180</v>
      </c>
      <c r="W10" s="10">
        <v>50058000000</v>
      </c>
      <c r="Y10" s="10">
        <v>50782930000</v>
      </c>
      <c r="AA10" s="17">
        <v>0.18</v>
      </c>
    </row>
    <row r="11" spans="1:27" ht="21.75" customHeight="1">
      <c r="A11" s="53" t="s">
        <v>33</v>
      </c>
      <c r="B11" s="53"/>
      <c r="D11" s="51">
        <v>30000000</v>
      </c>
      <c r="E11" s="51"/>
      <c r="G11" s="10">
        <v>300348000000</v>
      </c>
      <c r="I11" s="10">
        <v>299643750000</v>
      </c>
      <c r="K11" s="10">
        <v>9975481</v>
      </c>
      <c r="M11" s="10">
        <v>105163663423</v>
      </c>
      <c r="O11" s="10">
        <v>-9505867</v>
      </c>
      <c r="Q11" s="10">
        <v>99506276884</v>
      </c>
      <c r="S11" s="10">
        <v>30469614</v>
      </c>
      <c r="U11" s="10">
        <v>10520</v>
      </c>
      <c r="W11" s="10">
        <v>310342725366</v>
      </c>
      <c r="Y11" s="10">
        <v>320168512486</v>
      </c>
      <c r="AA11" s="17">
        <v>1.1299999999999999</v>
      </c>
    </row>
    <row r="12" spans="1:27" ht="21.75" customHeight="1">
      <c r="A12" s="53" t="s">
        <v>34</v>
      </c>
      <c r="B12" s="53"/>
      <c r="D12" s="51">
        <v>5000000</v>
      </c>
      <c r="E12" s="51"/>
      <c r="G12" s="10">
        <v>50060000000</v>
      </c>
      <c r="I12" s="10">
        <v>49940625000</v>
      </c>
      <c r="K12" s="10">
        <v>0</v>
      </c>
      <c r="M12" s="10">
        <v>0</v>
      </c>
      <c r="O12" s="10">
        <v>0</v>
      </c>
      <c r="Q12" s="10">
        <v>0</v>
      </c>
      <c r="S12" s="10">
        <v>5000000</v>
      </c>
      <c r="U12" s="10">
        <v>10041</v>
      </c>
      <c r="W12" s="10">
        <v>50060000000</v>
      </c>
      <c r="Y12" s="10">
        <v>50145381562</v>
      </c>
      <c r="AA12" s="17">
        <v>0.18</v>
      </c>
    </row>
    <row r="13" spans="1:27" ht="21.75" customHeight="1">
      <c r="A13" s="53" t="s">
        <v>35</v>
      </c>
      <c r="B13" s="53"/>
      <c r="D13" s="51">
        <v>2000000</v>
      </c>
      <c r="E13" s="51"/>
      <c r="G13" s="10">
        <v>20024000000</v>
      </c>
      <c r="I13" s="10">
        <v>19881000000</v>
      </c>
      <c r="K13" s="10">
        <v>0</v>
      </c>
      <c r="M13" s="10">
        <v>0</v>
      </c>
      <c r="O13" s="10">
        <v>0</v>
      </c>
      <c r="Q13" s="10">
        <v>0</v>
      </c>
      <c r="S13" s="10">
        <v>2000000</v>
      </c>
      <c r="U13" s="10">
        <v>10870</v>
      </c>
      <c r="W13" s="10">
        <v>20024000000</v>
      </c>
      <c r="Y13" s="10">
        <v>21713912000</v>
      </c>
      <c r="AA13" s="17">
        <v>0.08</v>
      </c>
    </row>
    <row r="14" spans="1:27" ht="21.75" customHeight="1">
      <c r="A14" s="53" t="s">
        <v>36</v>
      </c>
      <c r="B14" s="53"/>
      <c r="D14" s="51">
        <v>2000000</v>
      </c>
      <c r="E14" s="51"/>
      <c r="G14" s="10">
        <v>20024000000</v>
      </c>
      <c r="I14" s="10">
        <v>19881000000</v>
      </c>
      <c r="K14" s="10">
        <v>0</v>
      </c>
      <c r="M14" s="10">
        <v>0</v>
      </c>
      <c r="O14" s="10">
        <v>0</v>
      </c>
      <c r="Q14" s="10">
        <v>0</v>
      </c>
      <c r="S14" s="10">
        <v>2000000</v>
      </c>
      <c r="U14" s="10">
        <v>10932</v>
      </c>
      <c r="W14" s="10">
        <v>20024000000</v>
      </c>
      <c r="Y14" s="10">
        <v>21837763200</v>
      </c>
      <c r="AA14" s="17">
        <v>0.08</v>
      </c>
    </row>
    <row r="15" spans="1:27" ht="21.75" customHeight="1">
      <c r="A15" s="53" t="s">
        <v>37</v>
      </c>
      <c r="B15" s="53"/>
      <c r="D15" s="51">
        <v>4282580</v>
      </c>
      <c r="E15" s="51"/>
      <c r="G15" s="10">
        <v>50212066346</v>
      </c>
      <c r="I15" s="10">
        <v>54751928784</v>
      </c>
      <c r="K15" s="10">
        <v>0</v>
      </c>
      <c r="M15" s="10">
        <v>0</v>
      </c>
      <c r="O15" s="10">
        <v>0</v>
      </c>
      <c r="Q15" s="10">
        <v>0</v>
      </c>
      <c r="S15" s="10">
        <v>4282580</v>
      </c>
      <c r="U15" s="10">
        <v>12945</v>
      </c>
      <c r="W15" s="10">
        <v>50212066346</v>
      </c>
      <c r="Y15" s="10">
        <v>55310490704.370003</v>
      </c>
      <c r="AA15" s="17">
        <v>0.2</v>
      </c>
    </row>
    <row r="16" spans="1:27" ht="21.75" customHeight="1">
      <c r="A16" s="53" t="s">
        <v>38</v>
      </c>
      <c r="B16" s="53"/>
      <c r="D16" s="51">
        <v>1724881</v>
      </c>
      <c r="E16" s="51"/>
      <c r="G16" s="10">
        <v>19999995195</v>
      </c>
      <c r="I16" s="10">
        <v>28229402446</v>
      </c>
      <c r="K16" s="10">
        <v>0</v>
      </c>
      <c r="M16" s="10">
        <v>0</v>
      </c>
      <c r="O16" s="10">
        <v>0</v>
      </c>
      <c r="Q16" s="10">
        <v>0</v>
      </c>
      <c r="S16" s="10">
        <v>1724881</v>
      </c>
      <c r="U16" s="10">
        <v>16996</v>
      </c>
      <c r="W16" s="10">
        <v>19999995195</v>
      </c>
      <c r="Y16" s="10">
        <v>29316077476</v>
      </c>
      <c r="AA16" s="17">
        <v>0.1</v>
      </c>
    </row>
    <row r="17" spans="1:30" ht="21.75" customHeight="1">
      <c r="A17" s="53" t="s">
        <v>39</v>
      </c>
      <c r="B17" s="53"/>
      <c r="D17" s="51">
        <v>156312</v>
      </c>
      <c r="E17" s="51"/>
      <c r="G17" s="10">
        <v>99999684128</v>
      </c>
      <c r="I17" s="10">
        <v>161193291136</v>
      </c>
      <c r="K17" s="10">
        <v>0</v>
      </c>
      <c r="M17" s="10">
        <v>0</v>
      </c>
      <c r="O17" s="10">
        <v>0</v>
      </c>
      <c r="Q17" s="10">
        <v>0</v>
      </c>
      <c r="S17" s="10">
        <v>156312</v>
      </c>
      <c r="U17" s="10">
        <v>1077417</v>
      </c>
      <c r="W17" s="10">
        <v>99999684128</v>
      </c>
      <c r="Y17" s="10">
        <v>168413186104</v>
      </c>
      <c r="AA17" s="17">
        <v>0.6</v>
      </c>
    </row>
    <row r="18" spans="1:30" ht="21.75" customHeight="1">
      <c r="A18" s="53" t="s">
        <v>40</v>
      </c>
      <c r="B18" s="53"/>
      <c r="D18" s="51">
        <v>144916</v>
      </c>
      <c r="E18" s="51"/>
      <c r="G18" s="10">
        <v>158322865112</v>
      </c>
      <c r="I18" s="10">
        <v>187584757208</v>
      </c>
      <c r="K18" s="10">
        <v>0</v>
      </c>
      <c r="M18" s="10">
        <v>0</v>
      </c>
      <c r="O18" s="10">
        <v>0</v>
      </c>
      <c r="Q18" s="10">
        <v>0</v>
      </c>
      <c r="S18" s="10">
        <v>144916</v>
      </c>
      <c r="U18" s="10">
        <v>1321344</v>
      </c>
      <c r="W18" s="10">
        <v>158322865112</v>
      </c>
      <c r="Y18" s="10">
        <v>191483867104</v>
      </c>
      <c r="AA18" s="17">
        <v>0.68</v>
      </c>
    </row>
    <row r="19" spans="1:30" ht="21.75" customHeight="1">
      <c r="A19" s="53" t="s">
        <v>41</v>
      </c>
      <c r="B19" s="53"/>
      <c r="D19" s="51">
        <v>89441</v>
      </c>
      <c r="E19" s="51"/>
      <c r="G19" s="10">
        <v>89999287933</v>
      </c>
      <c r="I19" s="10">
        <v>132465161994</v>
      </c>
      <c r="K19" s="10">
        <v>0</v>
      </c>
      <c r="M19" s="10">
        <v>0</v>
      </c>
      <c r="O19" s="10">
        <v>0</v>
      </c>
      <c r="Q19" s="10">
        <v>0</v>
      </c>
      <c r="S19" s="10">
        <v>89441</v>
      </c>
      <c r="U19" s="10">
        <v>1512943</v>
      </c>
      <c r="W19" s="10">
        <v>89999287933</v>
      </c>
      <c r="Y19" s="10">
        <v>135319134863</v>
      </c>
      <c r="AA19" s="17">
        <v>0.48</v>
      </c>
      <c r="AC19" s="20">
        <v>45319846930</v>
      </c>
      <c r="AD19" s="20">
        <f>W19+AC19</f>
        <v>135319134863</v>
      </c>
    </row>
    <row r="20" spans="1:30" ht="21.75" customHeight="1">
      <c r="A20" s="50" t="s">
        <v>42</v>
      </c>
      <c r="B20" s="50"/>
      <c r="D20" s="52">
        <v>0</v>
      </c>
      <c r="E20" s="52"/>
      <c r="G20" s="11">
        <v>0</v>
      </c>
      <c r="I20" s="11">
        <v>0</v>
      </c>
      <c r="K20" s="11">
        <v>67601</v>
      </c>
      <c r="M20" s="11">
        <v>20024907003</v>
      </c>
      <c r="O20" s="11">
        <v>0</v>
      </c>
      <c r="Q20" s="11">
        <v>0</v>
      </c>
      <c r="S20" s="11">
        <v>67601</v>
      </c>
      <c r="U20" s="11">
        <v>318750</v>
      </c>
      <c r="W20" s="11">
        <v>20024907003</v>
      </c>
      <c r="Y20" s="11">
        <v>21521961367</v>
      </c>
      <c r="AA20" s="12">
        <v>0.08</v>
      </c>
    </row>
    <row r="21" spans="1:30" ht="21.75" customHeight="1">
      <c r="A21" s="47" t="s">
        <v>21</v>
      </c>
      <c r="B21" s="47"/>
      <c r="D21" s="54">
        <v>50400591</v>
      </c>
      <c r="E21" s="54"/>
      <c r="G21" s="14">
        <v>919037872113</v>
      </c>
      <c r="I21" s="14">
        <v>1095813790341</v>
      </c>
      <c r="K21" s="14">
        <v>10043082</v>
      </c>
      <c r="M21" s="14">
        <v>125188570426</v>
      </c>
      <c r="O21" s="14">
        <v>-9505867</v>
      </c>
      <c r="Q21" s="14">
        <v>99506276884</v>
      </c>
      <c r="S21" s="14">
        <v>50937806</v>
      </c>
      <c r="U21" s="14"/>
      <c r="W21" s="14">
        <f>SUM(W9:W20)</f>
        <v>949057504482</v>
      </c>
      <c r="Y21" s="14">
        <f>SUM(Y9:Y20)</f>
        <v>1160867185482.3701</v>
      </c>
      <c r="AA21" s="15">
        <v>4.13</v>
      </c>
    </row>
    <row r="22" spans="1:30" ht="13.5" thickTop="1">
      <c r="G22" s="20">
        <v>919037872113</v>
      </c>
      <c r="I22" s="20">
        <f>G22+I23</f>
        <v>1095813790341</v>
      </c>
      <c r="M22" s="20"/>
      <c r="Q22" s="20"/>
    </row>
    <row r="23" spans="1:30">
      <c r="G23" s="20">
        <f>G21-G22</f>
        <v>0</v>
      </c>
      <c r="I23" s="20">
        <v>176775918228</v>
      </c>
      <c r="Q23" s="20"/>
      <c r="S23" s="20">
        <v>4633218543</v>
      </c>
      <c r="W23" s="21">
        <v>949057504482</v>
      </c>
      <c r="Y23" s="20">
        <v>949057504482</v>
      </c>
    </row>
    <row r="24" spans="1:30">
      <c r="I24" s="20">
        <f>I21-I22</f>
        <v>0</v>
      </c>
      <c r="M24" s="20"/>
      <c r="Q24" s="20"/>
      <c r="W24" s="33">
        <f>W21-W23</f>
        <v>0</v>
      </c>
      <c r="Y24" s="20">
        <v>211809681000</v>
      </c>
    </row>
    <row r="25" spans="1:30">
      <c r="Q25" s="20"/>
      <c r="Y25" s="20">
        <f>Y21-Y23-Y24</f>
        <v>0.3701171875</v>
      </c>
    </row>
    <row r="28" spans="1:30">
      <c r="W28" s="20">
        <f>Y23+Y24</f>
        <v>1160867185482</v>
      </c>
    </row>
    <row r="29" spans="1:30">
      <c r="Q29" s="20"/>
    </row>
    <row r="30" spans="1:30">
      <c r="Q30" s="20"/>
    </row>
    <row r="31" spans="1:30">
      <c r="Q31" s="20"/>
    </row>
    <row r="32" spans="1:30">
      <c r="W32" s="20">
        <v>1497054364</v>
      </c>
    </row>
    <row r="33" spans="23:23">
      <c r="W33" s="20">
        <f>W20+W32</f>
        <v>21521961367</v>
      </c>
    </row>
  </sheetData>
  <mergeCells count="37"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46"/>
  <sheetViews>
    <sheetView rightToLeft="1" topLeftCell="H7" workbookViewId="0">
      <selection activeCell="AH34" sqref="AH34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85546875" bestFit="1" customWidth="1"/>
    <col min="19" max="19" width="1.28515625" customWidth="1"/>
    <col min="20" max="20" width="18.57031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.85546875" bestFit="1" customWidth="1"/>
    <col min="27" max="27" width="1.28515625" customWidth="1"/>
    <col min="28" max="28" width="17.85546875" bestFit="1" customWidth="1"/>
    <col min="29" max="29" width="1.28515625" customWidth="1"/>
    <col min="30" max="30" width="16.42578125" bestFit="1" customWidth="1"/>
    <col min="31" max="31" width="1.28515625" customWidth="1"/>
    <col min="32" max="32" width="15.5703125" customWidth="1"/>
    <col min="33" max="33" width="1.28515625" customWidth="1"/>
    <col min="34" max="34" width="21.42578125" bestFit="1" customWidth="1"/>
    <col min="35" max="35" width="1.28515625" customWidth="1"/>
    <col min="36" max="36" width="18.71093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8" ht="21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</row>
    <row r="3" spans="1:38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38" ht="14.45" customHeight="1"/>
    <row r="5" spans="1:38" ht="14.45" customHeight="1">
      <c r="A5" s="1" t="s">
        <v>43</v>
      </c>
      <c r="B5" s="44" t="s">
        <v>44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14.45" customHeight="1">
      <c r="A6" s="45" t="s">
        <v>45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 t="s">
        <v>7</v>
      </c>
      <c r="Q6" s="45"/>
      <c r="R6" s="45"/>
      <c r="S6" s="45"/>
      <c r="T6" s="45"/>
      <c r="V6" s="45" t="s">
        <v>8</v>
      </c>
      <c r="W6" s="45"/>
      <c r="X6" s="45"/>
      <c r="Y6" s="45"/>
      <c r="Z6" s="45"/>
      <c r="AA6" s="45"/>
      <c r="AB6" s="45"/>
      <c r="AD6" s="45" t="s">
        <v>9</v>
      </c>
      <c r="AE6" s="45"/>
      <c r="AF6" s="45"/>
      <c r="AG6" s="45"/>
      <c r="AH6" s="45"/>
      <c r="AI6" s="45"/>
      <c r="AJ6" s="45"/>
      <c r="AK6" s="45"/>
      <c r="AL6" s="45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6" t="s">
        <v>10</v>
      </c>
      <c r="W7" s="46"/>
      <c r="X7" s="46"/>
      <c r="Y7" s="3"/>
      <c r="Z7" s="46" t="s">
        <v>11</v>
      </c>
      <c r="AA7" s="46"/>
      <c r="AB7" s="4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45" t="s">
        <v>46</v>
      </c>
      <c r="B8" s="45"/>
      <c r="D8" s="2" t="s">
        <v>47</v>
      </c>
      <c r="F8" s="2" t="s">
        <v>48</v>
      </c>
      <c r="H8" s="2" t="s">
        <v>49</v>
      </c>
      <c r="J8" s="2" t="s">
        <v>50</v>
      </c>
      <c r="L8" s="2" t="s">
        <v>51</v>
      </c>
      <c r="N8" s="2" t="s">
        <v>23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48" t="s">
        <v>52</v>
      </c>
      <c r="B9" s="48"/>
      <c r="D9" s="5" t="s">
        <v>53</v>
      </c>
      <c r="F9" s="5" t="s">
        <v>53</v>
      </c>
      <c r="H9" s="5" t="s">
        <v>54</v>
      </c>
      <c r="J9" s="5" t="s">
        <v>55</v>
      </c>
      <c r="L9" s="7">
        <v>2</v>
      </c>
      <c r="N9" s="7">
        <v>2</v>
      </c>
      <c r="P9" s="6">
        <v>900000</v>
      </c>
      <c r="R9" s="6">
        <v>859520000000</v>
      </c>
      <c r="T9" s="6">
        <v>991542850278</v>
      </c>
      <c r="V9" s="6">
        <v>0</v>
      </c>
      <c r="X9" s="6">
        <v>0</v>
      </c>
      <c r="Z9" s="6">
        <v>0</v>
      </c>
      <c r="AB9" s="6">
        <v>0</v>
      </c>
      <c r="AD9" s="6">
        <v>900000</v>
      </c>
      <c r="AF9" s="6">
        <v>1000000</v>
      </c>
      <c r="AH9" s="6">
        <v>859520000000</v>
      </c>
      <c r="AJ9" s="6">
        <v>899510625000</v>
      </c>
      <c r="AL9" s="7">
        <v>3.19</v>
      </c>
    </row>
    <row r="10" spans="1:38" ht="21.75" customHeight="1">
      <c r="A10" s="53" t="s">
        <v>56</v>
      </c>
      <c r="B10" s="53"/>
      <c r="D10" s="16" t="s">
        <v>53</v>
      </c>
      <c r="F10" s="16" t="s">
        <v>53</v>
      </c>
      <c r="H10" s="16" t="s">
        <v>57</v>
      </c>
      <c r="J10" s="16" t="s">
        <v>58</v>
      </c>
      <c r="L10" s="17">
        <v>0</v>
      </c>
      <c r="N10" s="17">
        <v>0</v>
      </c>
      <c r="P10" s="10">
        <v>90000</v>
      </c>
      <c r="R10" s="10">
        <v>51129265500</v>
      </c>
      <c r="T10" s="10">
        <v>67261906569</v>
      </c>
      <c r="V10" s="10">
        <v>0</v>
      </c>
      <c r="X10" s="10">
        <v>0</v>
      </c>
      <c r="Z10" s="10">
        <v>0</v>
      </c>
      <c r="AB10" s="10">
        <v>0</v>
      </c>
      <c r="AD10" s="10">
        <v>90000</v>
      </c>
      <c r="AF10" s="10">
        <v>755750</v>
      </c>
      <c r="AH10" s="10">
        <v>51129265500</v>
      </c>
      <c r="AJ10" s="10">
        <v>67980515484</v>
      </c>
      <c r="AL10" s="17">
        <v>0.24</v>
      </c>
    </row>
    <row r="11" spans="1:38" ht="21.75" customHeight="1">
      <c r="A11" s="53" t="s">
        <v>59</v>
      </c>
      <c r="B11" s="53"/>
      <c r="D11" s="16" t="s">
        <v>53</v>
      </c>
      <c r="F11" s="16" t="s">
        <v>53</v>
      </c>
      <c r="H11" s="16" t="s">
        <v>60</v>
      </c>
      <c r="J11" s="16" t="s">
        <v>61</v>
      </c>
      <c r="L11" s="17">
        <v>0</v>
      </c>
      <c r="N11" s="17">
        <v>0</v>
      </c>
      <c r="P11" s="10">
        <v>119500</v>
      </c>
      <c r="R11" s="10">
        <v>64362413560</v>
      </c>
      <c r="T11" s="10">
        <v>99030817410</v>
      </c>
      <c r="V11" s="10">
        <v>0</v>
      </c>
      <c r="X11" s="10">
        <v>0</v>
      </c>
      <c r="Z11" s="10">
        <v>34511</v>
      </c>
      <c r="AB11" s="10">
        <v>28761205690</v>
      </c>
      <c r="AD11" s="10">
        <v>84989</v>
      </c>
      <c r="AF11" s="10">
        <v>840900</v>
      </c>
      <c r="AH11" s="10">
        <v>45774871682</v>
      </c>
      <c r="AJ11" s="10">
        <v>71428389782</v>
      </c>
      <c r="AL11" s="17">
        <v>0.25</v>
      </c>
    </row>
    <row r="12" spans="1:38" ht="21.75" customHeight="1">
      <c r="A12" s="53" t="s">
        <v>62</v>
      </c>
      <c r="B12" s="53"/>
      <c r="D12" s="16" t="s">
        <v>53</v>
      </c>
      <c r="F12" s="16" t="s">
        <v>53</v>
      </c>
      <c r="H12" s="16" t="s">
        <v>63</v>
      </c>
      <c r="J12" s="16" t="s">
        <v>64</v>
      </c>
      <c r="L12" s="17">
        <v>0</v>
      </c>
      <c r="N12" s="17">
        <v>0</v>
      </c>
      <c r="P12" s="10">
        <v>71763</v>
      </c>
      <c r="R12" s="10">
        <v>43734262076</v>
      </c>
      <c r="T12" s="10">
        <v>69037843222</v>
      </c>
      <c r="V12" s="10">
        <v>0</v>
      </c>
      <c r="X12" s="10">
        <v>0</v>
      </c>
      <c r="Z12" s="10">
        <v>0</v>
      </c>
      <c r="AB12" s="10">
        <v>0</v>
      </c>
      <c r="AD12" s="10">
        <v>71763</v>
      </c>
      <c r="AF12" s="10">
        <v>982950</v>
      </c>
      <c r="AH12" s="10">
        <v>43734262076</v>
      </c>
      <c r="AJ12" s="10">
        <v>70501085029</v>
      </c>
      <c r="AL12" s="17">
        <v>0.25</v>
      </c>
    </row>
    <row r="13" spans="1:38" ht="21.75" customHeight="1">
      <c r="A13" s="53" t="s">
        <v>65</v>
      </c>
      <c r="B13" s="53"/>
      <c r="D13" s="16" t="s">
        <v>53</v>
      </c>
      <c r="F13" s="16" t="s">
        <v>53</v>
      </c>
      <c r="H13" s="16" t="s">
        <v>66</v>
      </c>
      <c r="J13" s="16" t="s">
        <v>67</v>
      </c>
      <c r="L13" s="17">
        <v>18</v>
      </c>
      <c r="N13" s="17">
        <v>18</v>
      </c>
      <c r="P13" s="10">
        <v>117794</v>
      </c>
      <c r="R13" s="10">
        <v>117812850162</v>
      </c>
      <c r="T13" s="10">
        <v>117772649837</v>
      </c>
      <c r="V13" s="10">
        <v>0</v>
      </c>
      <c r="X13" s="10">
        <v>0</v>
      </c>
      <c r="Z13" s="10">
        <v>0</v>
      </c>
      <c r="AB13" s="10">
        <v>0</v>
      </c>
      <c r="AD13" s="10">
        <v>117794</v>
      </c>
      <c r="AF13" s="10">
        <v>1000000</v>
      </c>
      <c r="AH13" s="10">
        <v>117812850162</v>
      </c>
      <c r="AJ13" s="10">
        <v>117729949512</v>
      </c>
      <c r="AL13" s="17">
        <v>0.42</v>
      </c>
    </row>
    <row r="14" spans="1:38" ht="21.75" customHeight="1">
      <c r="A14" s="53" t="s">
        <v>68</v>
      </c>
      <c r="B14" s="53"/>
      <c r="D14" s="16" t="s">
        <v>53</v>
      </c>
      <c r="F14" s="16" t="s">
        <v>53</v>
      </c>
      <c r="H14" s="16" t="s">
        <v>69</v>
      </c>
      <c r="J14" s="16" t="s">
        <v>70</v>
      </c>
      <c r="L14" s="17">
        <v>23</v>
      </c>
      <c r="N14" s="17">
        <v>23</v>
      </c>
      <c r="P14" s="10">
        <v>500000</v>
      </c>
      <c r="R14" s="10">
        <v>488486096093</v>
      </c>
      <c r="T14" s="10">
        <v>549900312500</v>
      </c>
      <c r="V14" s="10">
        <v>0</v>
      </c>
      <c r="X14" s="10">
        <v>0</v>
      </c>
      <c r="Z14" s="10">
        <v>0</v>
      </c>
      <c r="AB14" s="10">
        <v>0</v>
      </c>
      <c r="AD14" s="10">
        <v>500000</v>
      </c>
      <c r="AF14" s="10">
        <v>1000000</v>
      </c>
      <c r="AH14" s="10">
        <v>488486096093</v>
      </c>
      <c r="AJ14" s="10">
        <v>499728125000</v>
      </c>
      <c r="AL14" s="17">
        <v>1.77</v>
      </c>
    </row>
    <row r="15" spans="1:38" ht="21.75" customHeight="1">
      <c r="A15" s="53" t="s">
        <v>71</v>
      </c>
      <c r="B15" s="53"/>
      <c r="D15" s="16" t="s">
        <v>53</v>
      </c>
      <c r="F15" s="16" t="s">
        <v>53</v>
      </c>
      <c r="H15" s="16" t="s">
        <v>72</v>
      </c>
      <c r="J15" s="16" t="s">
        <v>73</v>
      </c>
      <c r="L15" s="17">
        <v>23</v>
      </c>
      <c r="N15" s="17">
        <v>23</v>
      </c>
      <c r="P15" s="10">
        <v>400000</v>
      </c>
      <c r="R15" s="10">
        <v>400020000000</v>
      </c>
      <c r="T15" s="10">
        <v>411138667607</v>
      </c>
      <c r="V15" s="10">
        <v>0</v>
      </c>
      <c r="X15" s="10">
        <v>0</v>
      </c>
      <c r="Z15" s="10">
        <v>0</v>
      </c>
      <c r="AB15" s="10">
        <v>0</v>
      </c>
      <c r="AD15" s="10">
        <v>400000</v>
      </c>
      <c r="AF15" s="10">
        <v>1000000</v>
      </c>
      <c r="AH15" s="10">
        <v>400020000000</v>
      </c>
      <c r="AJ15" s="10">
        <v>399782500000</v>
      </c>
      <c r="AL15" s="17">
        <v>1.42</v>
      </c>
    </row>
    <row r="16" spans="1:38" ht="21.75" customHeight="1">
      <c r="A16" s="53" t="s">
        <v>74</v>
      </c>
      <c r="B16" s="53"/>
      <c r="D16" s="16" t="s">
        <v>53</v>
      </c>
      <c r="F16" s="16" t="s">
        <v>53</v>
      </c>
      <c r="H16" s="16" t="s">
        <v>75</v>
      </c>
      <c r="J16" s="16" t="s">
        <v>76</v>
      </c>
      <c r="L16" s="17">
        <v>18</v>
      </c>
      <c r="N16" s="17">
        <v>18</v>
      </c>
      <c r="P16" s="10">
        <v>178727</v>
      </c>
      <c r="R16" s="10">
        <v>178756894268</v>
      </c>
      <c r="T16" s="10">
        <v>178694605731</v>
      </c>
      <c r="V16" s="10">
        <v>0</v>
      </c>
      <c r="X16" s="10">
        <v>0</v>
      </c>
      <c r="Z16" s="10">
        <v>0</v>
      </c>
      <c r="AB16" s="10">
        <v>0</v>
      </c>
      <c r="AD16" s="10">
        <v>178727</v>
      </c>
      <c r="AF16" s="10">
        <v>1000000</v>
      </c>
      <c r="AH16" s="10">
        <v>178756894268</v>
      </c>
      <c r="AJ16" s="10">
        <v>178629817193</v>
      </c>
      <c r="AL16" s="17">
        <v>0.63</v>
      </c>
    </row>
    <row r="17" spans="1:38" ht="21.75" customHeight="1">
      <c r="A17" s="53" t="s">
        <v>77</v>
      </c>
      <c r="B17" s="53"/>
      <c r="D17" s="16" t="s">
        <v>53</v>
      </c>
      <c r="F17" s="16" t="s">
        <v>53</v>
      </c>
      <c r="H17" s="16" t="s">
        <v>78</v>
      </c>
      <c r="J17" s="16" t="s">
        <v>79</v>
      </c>
      <c r="L17" s="17">
        <v>23</v>
      </c>
      <c r="N17" s="17">
        <v>23</v>
      </c>
      <c r="P17" s="10">
        <v>300000</v>
      </c>
      <c r="R17" s="10">
        <v>300000000000</v>
      </c>
      <c r="T17" s="10">
        <v>299945625000</v>
      </c>
      <c r="V17" s="10">
        <v>0</v>
      </c>
      <c r="X17" s="10">
        <v>0</v>
      </c>
      <c r="Z17" s="10">
        <v>0</v>
      </c>
      <c r="AB17" s="10">
        <v>0</v>
      </c>
      <c r="AD17" s="10">
        <v>300000</v>
      </c>
      <c r="AF17" s="10">
        <v>1000000</v>
      </c>
      <c r="AH17" s="10">
        <v>300000000000</v>
      </c>
      <c r="AJ17" s="10">
        <v>299836875000</v>
      </c>
      <c r="AL17" s="17">
        <v>1.06</v>
      </c>
    </row>
    <row r="18" spans="1:38" ht="21.75" customHeight="1">
      <c r="A18" s="53" t="s">
        <v>80</v>
      </c>
      <c r="B18" s="53"/>
      <c r="D18" s="16" t="s">
        <v>53</v>
      </c>
      <c r="F18" s="16" t="s">
        <v>53</v>
      </c>
      <c r="H18" s="16" t="s">
        <v>81</v>
      </c>
      <c r="J18" s="16" t="s">
        <v>82</v>
      </c>
      <c r="L18" s="17">
        <v>23</v>
      </c>
      <c r="N18" s="17">
        <v>23</v>
      </c>
      <c r="P18" s="10">
        <v>2107459</v>
      </c>
      <c r="R18" s="10">
        <v>1999999665590</v>
      </c>
      <c r="T18" s="10">
        <v>1974752586008</v>
      </c>
      <c r="V18" s="10">
        <v>0</v>
      </c>
      <c r="X18" s="10">
        <v>0</v>
      </c>
      <c r="Z18" s="10">
        <v>0</v>
      </c>
      <c r="AB18" s="10">
        <v>0</v>
      </c>
      <c r="AD18" s="10">
        <v>2107459</v>
      </c>
      <c r="AF18" s="10">
        <v>944000</v>
      </c>
      <c r="AH18" s="10">
        <v>1999999665590</v>
      </c>
      <c r="AJ18" s="10">
        <v>1988359537295</v>
      </c>
      <c r="AL18" s="17">
        <v>7.05</v>
      </c>
    </row>
    <row r="19" spans="1:38" ht="21.75" customHeight="1">
      <c r="A19" s="53" t="s">
        <v>83</v>
      </c>
      <c r="B19" s="53"/>
      <c r="D19" s="16" t="s">
        <v>53</v>
      </c>
      <c r="F19" s="16" t="s">
        <v>53</v>
      </c>
      <c r="H19" s="16" t="s">
        <v>84</v>
      </c>
      <c r="J19" s="16" t="s">
        <v>85</v>
      </c>
      <c r="L19" s="17">
        <v>23</v>
      </c>
      <c r="N19" s="17">
        <v>23</v>
      </c>
      <c r="P19" s="10">
        <v>527966</v>
      </c>
      <c r="R19" s="10">
        <v>499999640980</v>
      </c>
      <c r="T19" s="10">
        <v>501160068670</v>
      </c>
      <c r="V19" s="10">
        <v>0</v>
      </c>
      <c r="X19" s="10">
        <v>0</v>
      </c>
      <c r="Z19" s="10">
        <v>0</v>
      </c>
      <c r="AB19" s="10">
        <v>0</v>
      </c>
      <c r="AD19" s="10">
        <v>527966</v>
      </c>
      <c r="AF19" s="10">
        <v>948140</v>
      </c>
      <c r="AH19" s="10">
        <v>499999640980</v>
      </c>
      <c r="AJ19" s="10">
        <v>500313489774</v>
      </c>
      <c r="AL19" s="17">
        <v>1.77</v>
      </c>
    </row>
    <row r="20" spans="1:38" ht="21.75" customHeight="1">
      <c r="A20" s="53" t="s">
        <v>86</v>
      </c>
      <c r="B20" s="53"/>
      <c r="D20" s="16" t="s">
        <v>53</v>
      </c>
      <c r="F20" s="16" t="s">
        <v>53</v>
      </c>
      <c r="H20" s="16" t="s">
        <v>87</v>
      </c>
      <c r="J20" s="16" t="s">
        <v>88</v>
      </c>
      <c r="L20" s="17">
        <v>23</v>
      </c>
      <c r="N20" s="17">
        <v>23</v>
      </c>
      <c r="P20" s="10">
        <v>1053200</v>
      </c>
      <c r="R20" s="10">
        <v>1000118720000</v>
      </c>
      <c r="T20" s="10">
        <v>924110262650</v>
      </c>
      <c r="V20" s="10">
        <v>0</v>
      </c>
      <c r="X20" s="10">
        <v>0</v>
      </c>
      <c r="Z20" s="10">
        <v>0</v>
      </c>
      <c r="AB20" s="10">
        <v>0</v>
      </c>
      <c r="AD20" s="10">
        <v>1053200</v>
      </c>
      <c r="AF20" s="10">
        <v>876400</v>
      </c>
      <c r="AH20" s="10">
        <v>1000118720000</v>
      </c>
      <c r="AJ20" s="10">
        <v>922522585439</v>
      </c>
      <c r="AL20" s="17">
        <v>3.27</v>
      </c>
    </row>
    <row r="21" spans="1:38" ht="21.75" customHeight="1">
      <c r="A21" s="53" t="s">
        <v>89</v>
      </c>
      <c r="B21" s="53"/>
      <c r="D21" s="16" t="s">
        <v>53</v>
      </c>
      <c r="F21" s="16" t="s">
        <v>53</v>
      </c>
      <c r="H21" s="16" t="s">
        <v>90</v>
      </c>
      <c r="J21" s="16" t="s">
        <v>91</v>
      </c>
      <c r="L21" s="17">
        <v>23</v>
      </c>
      <c r="N21" s="17">
        <v>23</v>
      </c>
      <c r="P21" s="10">
        <v>1700000</v>
      </c>
      <c r="R21" s="10">
        <v>1469690000000</v>
      </c>
      <c r="T21" s="10">
        <v>1495711853081</v>
      </c>
      <c r="V21" s="10">
        <v>0</v>
      </c>
      <c r="X21" s="10">
        <v>0</v>
      </c>
      <c r="Z21" s="10">
        <v>1330000</v>
      </c>
      <c r="AB21" s="10">
        <v>1151751894193</v>
      </c>
      <c r="AD21" s="10">
        <v>370000</v>
      </c>
      <c r="AF21" s="10">
        <v>866450</v>
      </c>
      <c r="AH21" s="10">
        <v>319873705882</v>
      </c>
      <c r="AJ21" s="10">
        <v>320412181090</v>
      </c>
      <c r="AL21" s="17">
        <v>1.1399999999999999</v>
      </c>
    </row>
    <row r="22" spans="1:38" ht="21.75" customHeight="1">
      <c r="A22" s="53" t="s">
        <v>92</v>
      </c>
      <c r="B22" s="53"/>
      <c r="D22" s="16" t="s">
        <v>53</v>
      </c>
      <c r="F22" s="16" t="s">
        <v>53</v>
      </c>
      <c r="H22" s="16" t="s">
        <v>93</v>
      </c>
      <c r="J22" s="16" t="s">
        <v>94</v>
      </c>
      <c r="L22" s="17">
        <v>23</v>
      </c>
      <c r="N22" s="17">
        <v>23</v>
      </c>
      <c r="P22" s="10">
        <v>1470000</v>
      </c>
      <c r="R22" s="10">
        <v>1267376223400</v>
      </c>
      <c r="T22" s="10">
        <v>1360385385450</v>
      </c>
      <c r="V22" s="10">
        <v>0</v>
      </c>
      <c r="X22" s="10">
        <v>0</v>
      </c>
      <c r="Z22" s="10">
        <v>0</v>
      </c>
      <c r="AB22" s="10">
        <v>0</v>
      </c>
      <c r="AD22" s="10">
        <v>1470000</v>
      </c>
      <c r="AF22" s="10">
        <v>925600</v>
      </c>
      <c r="AH22" s="10">
        <v>1267376223400</v>
      </c>
      <c r="AJ22" s="10">
        <v>1359892156350</v>
      </c>
      <c r="AL22" s="17">
        <v>4.82</v>
      </c>
    </row>
    <row r="23" spans="1:38" ht="21.75" customHeight="1">
      <c r="A23" s="53" t="s">
        <v>95</v>
      </c>
      <c r="B23" s="53"/>
      <c r="D23" s="16" t="s">
        <v>53</v>
      </c>
      <c r="F23" s="16" t="s">
        <v>53</v>
      </c>
      <c r="H23" s="16" t="s">
        <v>96</v>
      </c>
      <c r="J23" s="16" t="s">
        <v>97</v>
      </c>
      <c r="L23" s="17">
        <v>23</v>
      </c>
      <c r="N23" s="17">
        <v>23</v>
      </c>
      <c r="P23" s="10">
        <v>275000</v>
      </c>
      <c r="R23" s="10">
        <v>252235326350</v>
      </c>
      <c r="T23" s="10">
        <v>256138066559</v>
      </c>
      <c r="V23" s="10">
        <v>0</v>
      </c>
      <c r="X23" s="10">
        <v>0</v>
      </c>
      <c r="Z23" s="10">
        <v>275000</v>
      </c>
      <c r="AB23" s="10">
        <v>257427640959</v>
      </c>
      <c r="AD23" s="10">
        <v>0</v>
      </c>
      <c r="AF23" s="10">
        <v>0</v>
      </c>
      <c r="AH23" s="10">
        <v>0</v>
      </c>
      <c r="AJ23" s="10">
        <v>0</v>
      </c>
      <c r="AL23" s="17">
        <v>0</v>
      </c>
    </row>
    <row r="24" spans="1:38" ht="21.75" customHeight="1">
      <c r="A24" s="53" t="s">
        <v>98</v>
      </c>
      <c r="B24" s="53"/>
      <c r="D24" s="16" t="s">
        <v>53</v>
      </c>
      <c r="F24" s="16" t="s">
        <v>53</v>
      </c>
      <c r="H24" s="16" t="s">
        <v>99</v>
      </c>
      <c r="J24" s="16" t="s">
        <v>100</v>
      </c>
      <c r="L24" s="17">
        <v>23</v>
      </c>
      <c r="N24" s="17">
        <v>23</v>
      </c>
      <c r="P24" s="10">
        <v>761000</v>
      </c>
      <c r="R24" s="10">
        <v>720195180000</v>
      </c>
      <c r="T24" s="10">
        <v>660998161364</v>
      </c>
      <c r="V24" s="10">
        <v>0</v>
      </c>
      <c r="X24" s="10">
        <v>0</v>
      </c>
      <c r="Z24" s="10">
        <v>0</v>
      </c>
      <c r="AB24" s="10">
        <v>0</v>
      </c>
      <c r="AD24" s="10">
        <v>761000</v>
      </c>
      <c r="AF24" s="10">
        <v>873929</v>
      </c>
      <c r="AH24" s="10">
        <v>720195180000</v>
      </c>
      <c r="AJ24" s="10">
        <v>664698730540</v>
      </c>
      <c r="AL24" s="17">
        <v>2.36</v>
      </c>
    </row>
    <row r="25" spans="1:38" ht="21.75" customHeight="1">
      <c r="A25" s="53" t="s">
        <v>101</v>
      </c>
      <c r="B25" s="53"/>
      <c r="D25" s="16" t="s">
        <v>53</v>
      </c>
      <c r="F25" s="16" t="s">
        <v>53</v>
      </c>
      <c r="H25" s="16" t="s">
        <v>102</v>
      </c>
      <c r="J25" s="16" t="s">
        <v>103</v>
      </c>
      <c r="L25" s="17">
        <v>23</v>
      </c>
      <c r="N25" s="17">
        <v>23</v>
      </c>
      <c r="P25" s="10">
        <v>2197155</v>
      </c>
      <c r="R25" s="10">
        <v>2089999750650</v>
      </c>
      <c r="T25" s="10">
        <v>1871636764339</v>
      </c>
      <c r="V25" s="10">
        <v>0</v>
      </c>
      <c r="X25" s="10">
        <v>0</v>
      </c>
      <c r="Z25" s="10">
        <v>0</v>
      </c>
      <c r="AB25" s="10">
        <v>0</v>
      </c>
      <c r="AD25" s="10">
        <v>2197155</v>
      </c>
      <c r="AF25" s="10">
        <v>840214</v>
      </c>
      <c r="AH25" s="10">
        <v>2089999750650</v>
      </c>
      <c r="AJ25" s="10">
        <v>1845076584957</v>
      </c>
      <c r="AL25" s="17">
        <v>6.54</v>
      </c>
    </row>
    <row r="26" spans="1:38" ht="21.75" customHeight="1">
      <c r="A26" s="53" t="s">
        <v>104</v>
      </c>
      <c r="B26" s="53"/>
      <c r="D26" s="16" t="s">
        <v>53</v>
      </c>
      <c r="F26" s="16" t="s">
        <v>53</v>
      </c>
      <c r="H26" s="16" t="s">
        <v>105</v>
      </c>
      <c r="J26" s="16" t="s">
        <v>106</v>
      </c>
      <c r="L26" s="17">
        <v>23</v>
      </c>
      <c r="N26" s="17">
        <v>23</v>
      </c>
      <c r="P26" s="10">
        <v>800000</v>
      </c>
      <c r="R26" s="10">
        <v>740164838443</v>
      </c>
      <c r="T26" s="10">
        <v>814010833790</v>
      </c>
      <c r="V26" s="10">
        <v>0</v>
      </c>
      <c r="X26" s="10">
        <v>0</v>
      </c>
      <c r="Z26" s="10">
        <v>0</v>
      </c>
      <c r="AB26" s="10">
        <v>0</v>
      </c>
      <c r="AD26" s="10">
        <v>800000</v>
      </c>
      <c r="AF26" s="10">
        <v>904070</v>
      </c>
      <c r="AH26" s="10">
        <v>740164838443</v>
      </c>
      <c r="AJ26" s="10">
        <v>722862729550</v>
      </c>
      <c r="AL26" s="17">
        <v>2.56</v>
      </c>
    </row>
    <row r="27" spans="1:38" ht="21.75" customHeight="1">
      <c r="A27" s="50" t="s">
        <v>107</v>
      </c>
      <c r="B27" s="50"/>
      <c r="D27" s="8" t="s">
        <v>108</v>
      </c>
      <c r="F27" s="8" t="s">
        <v>108</v>
      </c>
      <c r="H27" s="8" t="s">
        <v>109</v>
      </c>
      <c r="J27" s="8" t="s">
        <v>110</v>
      </c>
      <c r="L27" s="12">
        <v>20.5</v>
      </c>
      <c r="N27" s="12">
        <v>20.5</v>
      </c>
      <c r="P27" s="11">
        <v>2000000</v>
      </c>
      <c r="R27" s="11">
        <v>2000000000000</v>
      </c>
      <c r="T27" s="11">
        <v>2000000000000</v>
      </c>
      <c r="V27" s="11">
        <v>0</v>
      </c>
      <c r="X27" s="11">
        <v>0</v>
      </c>
      <c r="Z27" s="11">
        <v>0</v>
      </c>
      <c r="AB27" s="11">
        <v>0</v>
      </c>
      <c r="AD27" s="11">
        <v>2000000</v>
      </c>
      <c r="AF27" s="11">
        <v>1000000</v>
      </c>
      <c r="AH27" s="11">
        <v>2000000000000</v>
      </c>
      <c r="AJ27" s="11">
        <v>2000000000000</v>
      </c>
      <c r="AL27" s="12">
        <v>7.09</v>
      </c>
    </row>
    <row r="28" spans="1:38" ht="21.75" customHeight="1">
      <c r="A28" s="47" t="s">
        <v>21</v>
      </c>
      <c r="B28" s="47"/>
      <c r="D28" s="14"/>
      <c r="F28" s="14"/>
      <c r="H28" s="14"/>
      <c r="J28" s="14"/>
      <c r="L28" s="14"/>
      <c r="N28" s="14"/>
      <c r="P28" s="14">
        <v>15569564</v>
      </c>
      <c r="R28" s="14">
        <v>14543601127072</v>
      </c>
      <c r="T28" s="14">
        <v>14643229260065</v>
      </c>
      <c r="V28" s="14">
        <v>0</v>
      </c>
      <c r="X28" s="14">
        <v>0</v>
      </c>
      <c r="Z28" s="14">
        <v>1639511</v>
      </c>
      <c r="AB28" s="14">
        <v>1437940740842</v>
      </c>
      <c r="AD28" s="14">
        <v>13930053</v>
      </c>
      <c r="AF28" s="14"/>
      <c r="AH28" s="14">
        <v>13122961964726</v>
      </c>
      <c r="AJ28" s="14">
        <v>12929265876995</v>
      </c>
      <c r="AL28" s="15">
        <v>45.83</v>
      </c>
    </row>
    <row r="29" spans="1:38">
      <c r="T29" s="20"/>
      <c r="AB29" s="20"/>
      <c r="AH29" s="20">
        <v>2000000000000</v>
      </c>
      <c r="AJ29" s="20">
        <v>2000000000000</v>
      </c>
    </row>
    <row r="30" spans="1:38">
      <c r="R30" s="20">
        <f>R28-T35</f>
        <v>14543601127072</v>
      </c>
      <c r="T30" s="20">
        <v>2000000000000</v>
      </c>
      <c r="AB30" s="20"/>
      <c r="AH30" s="21">
        <v>11122961964726</v>
      </c>
      <c r="AJ30" s="20">
        <v>-193696087731</v>
      </c>
    </row>
    <row r="31" spans="1:38">
      <c r="R31" s="20">
        <f>T30+T32</f>
        <v>14543601127072</v>
      </c>
      <c r="T31" s="20">
        <v>99628132993</v>
      </c>
      <c r="AB31" s="20"/>
      <c r="AH31" s="33">
        <f>AH29+AH30</f>
        <v>13122961964726</v>
      </c>
      <c r="AJ31" s="20">
        <v>11122961964726</v>
      </c>
    </row>
    <row r="32" spans="1:38">
      <c r="T32" s="20">
        <v>12543601127072</v>
      </c>
      <c r="AB32" s="20"/>
      <c r="AH32" s="41">
        <f>AH28-AH31</f>
        <v>0</v>
      </c>
      <c r="AJ32" s="20">
        <f>SUM(AJ29:AJ31)</f>
        <v>12929265876995</v>
      </c>
    </row>
    <row r="33" spans="20:36">
      <c r="T33" s="20"/>
      <c r="Z33" s="20"/>
      <c r="AH33" s="20"/>
      <c r="AJ33" s="20">
        <f>AJ28-AJ32</f>
        <v>0</v>
      </c>
    </row>
    <row r="34" spans="20:36">
      <c r="T34" s="20">
        <f>T30+T31+T32</f>
        <v>14643229260065</v>
      </c>
      <c r="AJ34" s="20"/>
    </row>
    <row r="35" spans="20:36">
      <c r="T35" s="20">
        <f>T28-T34</f>
        <v>0</v>
      </c>
      <c r="AB35" s="20"/>
      <c r="AD35" s="20"/>
      <c r="AJ35" s="20"/>
    </row>
    <row r="37" spans="20:36">
      <c r="T37" s="20"/>
    </row>
    <row r="38" spans="20:36">
      <c r="AB38" s="20"/>
      <c r="AD38" s="20"/>
    </row>
    <row r="46" spans="20:36">
      <c r="T46" s="20"/>
    </row>
  </sheetData>
  <mergeCells count="31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2"/>
  <sheetViews>
    <sheetView rightToLeft="1" tabSelected="1" workbookViewId="0">
      <selection activeCell="E27" sqref="E27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4.45" customHeight="1">
      <c r="A4" s="44" t="s">
        <v>111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4.45" customHeight="1">
      <c r="A5" s="44" t="s">
        <v>112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4.45" customHeight="1"/>
    <row r="7" spans="1:13" ht="14.45" customHeight="1">
      <c r="C7" s="45" t="s">
        <v>9</v>
      </c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14.45" customHeight="1">
      <c r="A8" s="2" t="s">
        <v>113</v>
      </c>
      <c r="C8" s="4" t="s">
        <v>13</v>
      </c>
      <c r="D8" s="3"/>
      <c r="E8" s="4" t="s">
        <v>114</v>
      </c>
      <c r="F8" s="3"/>
      <c r="G8" s="4" t="s">
        <v>115</v>
      </c>
      <c r="H8" s="3"/>
      <c r="I8" s="4" t="s">
        <v>116</v>
      </c>
      <c r="J8" s="3"/>
      <c r="K8" s="4" t="s">
        <v>117</v>
      </c>
      <c r="L8" s="3"/>
      <c r="M8" s="4" t="s">
        <v>118</v>
      </c>
    </row>
    <row r="9" spans="1:13" ht="21.75" customHeight="1">
      <c r="A9" s="16" t="s">
        <v>104</v>
      </c>
      <c r="C9" s="10">
        <v>800000</v>
      </c>
      <c r="E9" s="10">
        <v>925180</v>
      </c>
      <c r="G9" s="10">
        <v>904070</v>
      </c>
      <c r="I9" s="17" t="s">
        <v>119</v>
      </c>
      <c r="K9" s="10">
        <v>722862729550</v>
      </c>
      <c r="M9" s="16" t="s">
        <v>271</v>
      </c>
    </row>
    <row r="10" spans="1:13" ht="21.75" customHeight="1">
      <c r="A10" s="16" t="s">
        <v>98</v>
      </c>
      <c r="C10" s="10">
        <v>761000</v>
      </c>
      <c r="E10" s="10">
        <v>880000</v>
      </c>
      <c r="G10" s="10">
        <v>873929.51</v>
      </c>
      <c r="I10" s="17" t="s">
        <v>120</v>
      </c>
      <c r="K10" s="10">
        <v>664698730540</v>
      </c>
      <c r="M10" s="16" t="s">
        <v>271</v>
      </c>
    </row>
    <row r="11" spans="1:13" ht="21.75" customHeight="1">
      <c r="A11" s="8" t="s">
        <v>101</v>
      </c>
      <c r="C11" s="11">
        <v>2197155</v>
      </c>
      <c r="E11" s="11">
        <v>853500</v>
      </c>
      <c r="G11" s="11">
        <v>840214</v>
      </c>
      <c r="I11" s="12" t="s">
        <v>121</v>
      </c>
      <c r="K11" s="11">
        <v>1845076584957</v>
      </c>
      <c r="M11" s="16" t="s">
        <v>271</v>
      </c>
    </row>
    <row r="12" spans="1:13" ht="21.75" customHeight="1">
      <c r="A12" s="13" t="s">
        <v>21</v>
      </c>
      <c r="C12" s="14">
        <v>4258155</v>
      </c>
      <c r="E12" s="14"/>
      <c r="G12" s="14"/>
      <c r="I12" s="14"/>
      <c r="K12" s="14">
        <v>3732366170047</v>
      </c>
      <c r="M12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Z34"/>
  <sheetViews>
    <sheetView rightToLeft="1" topLeftCell="A17" workbookViewId="0">
      <selection activeCell="D46" sqref="D46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8.5703125" bestFit="1" customWidth="1"/>
    <col min="7" max="7" width="1.28515625" customWidth="1"/>
    <col min="8" max="8" width="18.85546875" bestFit="1" customWidth="1"/>
    <col min="9" max="9" width="1.28515625" customWidth="1"/>
    <col min="10" max="10" width="18.7109375" bestFit="1" customWidth="1"/>
    <col min="11" max="11" width="1.28515625" customWidth="1"/>
    <col min="12" max="12" width="19.42578125" customWidth="1"/>
    <col min="13" max="13" width="0.28515625" customWidth="1"/>
    <col min="14" max="14" width="17.5703125" bestFit="1" customWidth="1"/>
    <col min="17" max="17" width="26.85546875" bestFit="1" customWidth="1"/>
    <col min="20" max="20" width="17.7109375" bestFit="1" customWidth="1"/>
    <col min="22" max="22" width="16.7109375" style="40" bestFit="1" customWidth="1"/>
    <col min="26" max="26" width="17.7109375" bestFit="1" customWidth="1"/>
  </cols>
  <sheetData>
    <row r="1" spans="1:26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6" ht="21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6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6" ht="14.45" customHeight="1"/>
    <row r="5" spans="1:26" ht="14.45" customHeight="1">
      <c r="A5" s="1" t="s">
        <v>122</v>
      </c>
      <c r="B5" s="44" t="s">
        <v>123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26" ht="14.45" customHeight="1">
      <c r="D6" s="2" t="s">
        <v>7</v>
      </c>
      <c r="F6" s="45" t="s">
        <v>8</v>
      </c>
      <c r="G6" s="45"/>
      <c r="H6" s="45"/>
      <c r="J6" s="2" t="s">
        <v>9</v>
      </c>
    </row>
    <row r="7" spans="1:26" ht="14.45" customHeight="1">
      <c r="D7" s="3"/>
      <c r="F7" s="3"/>
      <c r="G7" s="3"/>
      <c r="H7" s="3"/>
      <c r="J7" s="3"/>
    </row>
    <row r="8" spans="1:26" ht="14.45" customHeight="1">
      <c r="A8" s="45" t="s">
        <v>124</v>
      </c>
      <c r="B8" s="45"/>
      <c r="D8" s="2" t="s">
        <v>125</v>
      </c>
      <c r="F8" s="2" t="s">
        <v>126</v>
      </c>
      <c r="H8" s="2" t="s">
        <v>127</v>
      </c>
      <c r="J8" s="2" t="s">
        <v>125</v>
      </c>
      <c r="L8" s="2" t="s">
        <v>18</v>
      </c>
      <c r="N8" s="20"/>
    </row>
    <row r="9" spans="1:26" ht="21.75" customHeight="1">
      <c r="A9" s="27" t="s">
        <v>273</v>
      </c>
      <c r="D9" s="6">
        <v>50000000</v>
      </c>
      <c r="F9" s="6">
        <v>0</v>
      </c>
      <c r="H9" s="6">
        <v>0</v>
      </c>
      <c r="J9" s="6">
        <f>D9+F9-H9</f>
        <v>50000000</v>
      </c>
      <c r="L9" s="7">
        <f>J9/درآمد!$L$18*100</f>
        <v>1.7720186897192541E-4</v>
      </c>
      <c r="N9" s="40"/>
    </row>
    <row r="10" spans="1:26" ht="21.75" customHeight="1">
      <c r="A10" s="26" t="s">
        <v>272</v>
      </c>
      <c r="D10" s="10">
        <v>10000000</v>
      </c>
      <c r="F10" s="10">
        <v>0</v>
      </c>
      <c r="H10" s="10">
        <v>0</v>
      </c>
      <c r="J10" s="10">
        <f t="shared" ref="J10:J26" si="0">D10+F10-H10</f>
        <v>10000000</v>
      </c>
      <c r="L10" s="17">
        <f>J10/درآمد!$L$18*100</f>
        <v>3.5440373794385086E-5</v>
      </c>
      <c r="N10" s="40"/>
    </row>
    <row r="11" spans="1:26" ht="21.75" customHeight="1">
      <c r="A11" s="26" t="s">
        <v>276</v>
      </c>
      <c r="D11" s="10">
        <v>370497651</v>
      </c>
      <c r="F11" s="10">
        <v>1918659</v>
      </c>
      <c r="H11" s="10">
        <v>0</v>
      </c>
      <c r="J11" s="10">
        <f t="shared" si="0"/>
        <v>372416310</v>
      </c>
      <c r="L11" s="17">
        <f>J11/درآمد!$L$18*100</f>
        <v>1.3198573233525592E-3</v>
      </c>
      <c r="N11" s="40"/>
      <c r="Q11" s="21"/>
      <c r="R11" s="21"/>
      <c r="S11" s="21"/>
      <c r="T11" s="21"/>
      <c r="U11" s="21"/>
      <c r="V11" s="37"/>
      <c r="W11" s="21"/>
      <c r="X11" s="21"/>
      <c r="Y11" s="21"/>
      <c r="Z11" s="21"/>
    </row>
    <row r="12" spans="1:26" ht="21.75" customHeight="1">
      <c r="A12" s="26" t="s">
        <v>246</v>
      </c>
      <c r="D12" s="10">
        <v>627618</v>
      </c>
      <c r="F12" s="10">
        <v>0</v>
      </c>
      <c r="H12" s="10">
        <v>0</v>
      </c>
      <c r="J12" s="10">
        <f t="shared" si="0"/>
        <v>627618</v>
      </c>
      <c r="L12" s="17">
        <f>J12/درآمد!$L$18*100</f>
        <v>2.2243016520084374E-6</v>
      </c>
      <c r="N12" s="40"/>
      <c r="Q12" s="21"/>
      <c r="R12" s="21"/>
      <c r="S12" s="21"/>
      <c r="T12" s="21"/>
      <c r="U12" s="21"/>
      <c r="V12" s="37"/>
      <c r="W12" s="21"/>
      <c r="X12" s="21"/>
      <c r="Y12" s="21"/>
      <c r="Z12" s="21"/>
    </row>
    <row r="13" spans="1:26" ht="21.75" customHeight="1">
      <c r="A13" s="26" t="s">
        <v>245</v>
      </c>
      <c r="D13" s="10">
        <v>106196443</v>
      </c>
      <c r="F13" s="10">
        <v>5755422636428</v>
      </c>
      <c r="H13" s="10">
        <v>5755018156729</v>
      </c>
      <c r="J13" s="10">
        <f t="shared" si="0"/>
        <v>510676142</v>
      </c>
      <c r="L13" s="17">
        <f>J13/درآمد!$L$18*100</f>
        <v>1.8098553360354475E-3</v>
      </c>
      <c r="N13" s="40"/>
      <c r="Q13" s="21"/>
      <c r="R13" s="21"/>
      <c r="S13" s="21"/>
      <c r="T13" s="21"/>
      <c r="U13" s="21"/>
      <c r="V13" s="37"/>
      <c r="W13" s="21"/>
      <c r="X13" s="21"/>
      <c r="Y13" s="21"/>
      <c r="Z13" s="21"/>
    </row>
    <row r="14" spans="1:26" ht="21.75" customHeight="1">
      <c r="A14" s="26" t="s">
        <v>260</v>
      </c>
      <c r="D14" s="10">
        <v>496473660</v>
      </c>
      <c r="F14" s="10">
        <v>1596148827559</v>
      </c>
      <c r="H14" s="10">
        <v>1538054732000</v>
      </c>
      <c r="J14" s="10">
        <f t="shared" si="0"/>
        <v>58590569219</v>
      </c>
      <c r="L14" s="17">
        <f>J14/درآمد!$L$18*100</f>
        <v>0.20764716739471528</v>
      </c>
      <c r="N14" s="40"/>
      <c r="Q14" s="21"/>
      <c r="R14" s="21"/>
      <c r="S14" s="21"/>
      <c r="T14" s="21"/>
      <c r="U14" s="21"/>
      <c r="V14" s="37"/>
      <c r="W14" s="21"/>
      <c r="X14" s="21"/>
      <c r="Y14" s="21"/>
      <c r="Z14" s="21"/>
    </row>
    <row r="15" spans="1:26" ht="21.75" customHeight="1">
      <c r="A15" s="26" t="s">
        <v>244</v>
      </c>
      <c r="D15" s="10">
        <v>1463485202</v>
      </c>
      <c r="F15" s="10">
        <v>13073573215</v>
      </c>
      <c r="H15" s="10">
        <v>14400350000</v>
      </c>
      <c r="J15" s="10">
        <f t="shared" si="0"/>
        <v>136708417</v>
      </c>
      <c r="L15" s="17">
        <f>J15/درآمد!$L$18*100</f>
        <v>4.8449973993186681E-4</v>
      </c>
      <c r="N15" s="40"/>
      <c r="Q15" s="21"/>
      <c r="R15" s="21"/>
      <c r="S15" s="21"/>
      <c r="T15" s="21"/>
      <c r="U15" s="21"/>
      <c r="V15" s="37"/>
      <c r="W15" s="21"/>
      <c r="X15" s="21"/>
      <c r="Y15" s="21"/>
      <c r="Z15" s="21"/>
    </row>
    <row r="16" spans="1:26" ht="21.75" customHeight="1">
      <c r="A16" s="26" t="s">
        <v>243</v>
      </c>
      <c r="D16" s="10">
        <v>81445702</v>
      </c>
      <c r="F16" s="10">
        <v>263658162106</v>
      </c>
      <c r="H16" s="10">
        <v>263700000000</v>
      </c>
      <c r="J16" s="10">
        <f t="shared" si="0"/>
        <v>39607808</v>
      </c>
      <c r="L16" s="17">
        <f>J16/درآمد!$L$18*100</f>
        <v>1.4037155206962358E-4</v>
      </c>
      <c r="N16" s="40"/>
      <c r="Q16" s="21"/>
      <c r="R16" s="21"/>
      <c r="S16" s="21"/>
      <c r="T16" s="21"/>
      <c r="U16" s="21"/>
      <c r="V16" s="37"/>
      <c r="W16" s="21"/>
      <c r="X16" s="21"/>
      <c r="Y16" s="21"/>
      <c r="Z16" s="21"/>
    </row>
    <row r="17" spans="1:26" ht="21.75" customHeight="1">
      <c r="A17" s="26" t="s">
        <v>250</v>
      </c>
      <c r="D17" s="10">
        <v>4879675</v>
      </c>
      <c r="F17" s="10">
        <v>20053</v>
      </c>
      <c r="H17" s="10">
        <v>0</v>
      </c>
      <c r="J17" s="10">
        <f t="shared" si="0"/>
        <v>4899728</v>
      </c>
      <c r="L17" s="17">
        <f>J17/درآمد!$L$18*100</f>
        <v>1.7364819181081484E-5</v>
      </c>
      <c r="N17" s="40"/>
      <c r="Q17" s="21"/>
      <c r="R17" s="21"/>
      <c r="S17" s="21"/>
      <c r="T17" s="21"/>
      <c r="U17" s="21"/>
      <c r="V17" s="37"/>
      <c r="W17" s="21"/>
      <c r="X17" s="21"/>
      <c r="Y17" s="21"/>
      <c r="Z17" s="21"/>
    </row>
    <row r="18" spans="1:26" ht="21.75" customHeight="1">
      <c r="A18" s="26" t="s">
        <v>248</v>
      </c>
      <c r="D18" s="10">
        <v>15545876216</v>
      </c>
      <c r="F18" s="10">
        <v>86183644009</v>
      </c>
      <c r="H18" s="10">
        <v>86193020000</v>
      </c>
      <c r="J18" s="10">
        <f t="shared" si="0"/>
        <v>15536500225</v>
      </c>
      <c r="L18" s="17">
        <f>J18/درآمد!$L$18*100</f>
        <v>5.5061937543054787E-2</v>
      </c>
      <c r="N18" s="40"/>
      <c r="Q18" s="21"/>
      <c r="R18" s="21"/>
      <c r="S18" s="21"/>
      <c r="T18" s="21"/>
      <c r="U18" s="21"/>
      <c r="V18" s="37"/>
      <c r="W18" s="21"/>
      <c r="X18" s="21"/>
      <c r="Y18" s="21"/>
      <c r="Z18" s="21"/>
    </row>
    <row r="19" spans="1:26" ht="21.75" customHeight="1">
      <c r="A19" s="26" t="s">
        <v>275</v>
      </c>
      <c r="D19" s="10">
        <v>377023810</v>
      </c>
      <c r="F19" s="10">
        <v>5552704084717</v>
      </c>
      <c r="H19" s="10">
        <v>5543921935000</v>
      </c>
      <c r="J19" s="10">
        <f t="shared" si="0"/>
        <v>9159173527</v>
      </c>
      <c r="L19" s="17">
        <f>J19/درآمد!$L$18*100</f>
        <v>3.2460453344451641E-2</v>
      </c>
      <c r="N19" s="40"/>
      <c r="Q19" s="21"/>
      <c r="R19" s="21"/>
      <c r="S19" s="21"/>
      <c r="T19" s="21"/>
      <c r="U19" s="21"/>
      <c r="V19" s="37"/>
      <c r="W19" s="21"/>
      <c r="X19" s="21"/>
      <c r="Y19" s="21"/>
      <c r="Z19" s="21"/>
    </row>
    <row r="20" spans="1:26" ht="21.75" customHeight="1">
      <c r="A20" s="26" t="s">
        <v>249</v>
      </c>
      <c r="D20" s="10">
        <v>2916197</v>
      </c>
      <c r="F20" s="10">
        <v>11984</v>
      </c>
      <c r="H20" s="10">
        <v>630000</v>
      </c>
      <c r="J20" s="10">
        <f t="shared" si="0"/>
        <v>2298181</v>
      </c>
      <c r="L20" s="17">
        <f>J20/درآمد!$L$18*100</f>
        <v>8.1448393687153702E-6</v>
      </c>
      <c r="N20" s="40"/>
      <c r="Q20" s="21"/>
      <c r="R20" s="21"/>
      <c r="S20" s="21"/>
      <c r="T20" s="21"/>
      <c r="U20" s="21"/>
      <c r="V20" s="37"/>
      <c r="W20" s="21"/>
      <c r="X20" s="21"/>
      <c r="Y20" s="21"/>
      <c r="Z20" s="21"/>
    </row>
    <row r="21" spans="1:26" ht="21.75" customHeight="1">
      <c r="A21" s="26" t="s">
        <v>274</v>
      </c>
      <c r="D21" s="10">
        <v>9176706</v>
      </c>
      <c r="F21" s="10">
        <v>5844753369762</v>
      </c>
      <c r="H21" s="10">
        <v>5844755036000</v>
      </c>
      <c r="J21" s="10">
        <f t="shared" si="0"/>
        <v>7510468</v>
      </c>
      <c r="L21" s="17">
        <f>J21/درآمد!$L$18*100</f>
        <v>2.6617379329076772E-5</v>
      </c>
      <c r="N21" s="40"/>
      <c r="Q21" s="21"/>
      <c r="R21" s="21"/>
      <c r="S21" s="21"/>
      <c r="T21" s="21"/>
      <c r="U21" s="21"/>
      <c r="V21" s="37"/>
      <c r="W21" s="21"/>
      <c r="X21" s="21"/>
      <c r="Y21" s="21"/>
      <c r="Z21" s="21"/>
    </row>
    <row r="22" spans="1:26" ht="21.75" customHeight="1">
      <c r="A22" s="26" t="s">
        <v>254</v>
      </c>
      <c r="D22" s="10">
        <v>4865890000000</v>
      </c>
      <c r="F22" s="10">
        <v>130000000000</v>
      </c>
      <c r="H22" s="10">
        <v>1608460000000</v>
      </c>
      <c r="J22" s="10">
        <f t="shared" si="0"/>
        <v>3387430000000</v>
      </c>
      <c r="L22" s="17">
        <f>J22/درآمد!$L$18*100</f>
        <v>12.005178540231386</v>
      </c>
      <c r="N22" s="40"/>
      <c r="Q22" s="21"/>
      <c r="R22" s="21"/>
      <c r="S22" s="21"/>
      <c r="T22" s="21"/>
      <c r="U22" s="21"/>
      <c r="V22" s="37"/>
      <c r="W22" s="21"/>
      <c r="X22" s="21"/>
      <c r="Y22" s="21"/>
      <c r="Z22" s="21"/>
    </row>
    <row r="23" spans="1:26" ht="21.75" customHeight="1">
      <c r="A23" s="26" t="s">
        <v>253</v>
      </c>
      <c r="D23" s="10">
        <v>13000000000</v>
      </c>
      <c r="F23" s="10">
        <v>0</v>
      </c>
      <c r="H23" s="10">
        <v>13000000000</v>
      </c>
      <c r="J23" s="10">
        <f t="shared" si="0"/>
        <v>0</v>
      </c>
      <c r="L23" s="17">
        <f>J23/درآمد!$L$18*100</f>
        <v>0</v>
      </c>
      <c r="N23" s="40"/>
      <c r="Q23" s="21"/>
      <c r="R23" s="21"/>
      <c r="S23" s="21"/>
      <c r="T23" s="21"/>
      <c r="U23" s="21"/>
      <c r="V23" s="37"/>
      <c r="W23" s="21"/>
      <c r="X23" s="21"/>
      <c r="Y23" s="21"/>
      <c r="Z23" s="21"/>
    </row>
    <row r="24" spans="1:26" ht="21.75" customHeight="1">
      <c r="A24" s="26" t="s">
        <v>252</v>
      </c>
      <c r="D24" s="10">
        <v>4660300000000</v>
      </c>
      <c r="F24" s="10">
        <v>0</v>
      </c>
      <c r="H24" s="10">
        <v>0</v>
      </c>
      <c r="J24" s="10">
        <f t="shared" si="0"/>
        <v>4660300000000</v>
      </c>
      <c r="L24" s="17">
        <f>J24/درآمد!$L$18*100</f>
        <v>16.516277399397282</v>
      </c>
      <c r="N24" s="40"/>
      <c r="Q24" s="21"/>
      <c r="R24" s="21"/>
      <c r="S24" s="21"/>
      <c r="T24" s="21"/>
      <c r="U24" s="21"/>
      <c r="V24" s="37"/>
      <c r="W24" s="21"/>
      <c r="X24" s="21"/>
      <c r="Y24" s="21"/>
      <c r="Z24" s="21"/>
    </row>
    <row r="25" spans="1:26" ht="21.75" customHeight="1">
      <c r="A25" s="26" t="s">
        <v>263</v>
      </c>
      <c r="D25" s="10">
        <v>1593000000000</v>
      </c>
      <c r="F25" s="10">
        <v>4450700000000</v>
      </c>
      <c r="H25" s="10">
        <v>812000000000</v>
      </c>
      <c r="J25" s="10">
        <f t="shared" si="0"/>
        <v>5231700000000</v>
      </c>
      <c r="L25" s="17">
        <f>J25/درآمد!$L$18*100</f>
        <v>18.541340358008444</v>
      </c>
      <c r="N25" s="40"/>
      <c r="Q25" s="21"/>
      <c r="R25" s="21"/>
      <c r="S25" s="21"/>
      <c r="T25" s="21"/>
      <c r="U25" s="21"/>
      <c r="V25" s="37"/>
      <c r="W25" s="21"/>
      <c r="X25" s="21"/>
      <c r="Y25" s="21"/>
      <c r="Z25" s="21"/>
    </row>
    <row r="26" spans="1:26" ht="21.75" customHeight="1">
      <c r="A26" s="26" t="s">
        <v>277</v>
      </c>
      <c r="D26" s="10">
        <v>5673460000000</v>
      </c>
      <c r="F26" s="10">
        <v>0</v>
      </c>
      <c r="H26" s="10">
        <v>5673460000000</v>
      </c>
      <c r="J26" s="10">
        <f t="shared" si="0"/>
        <v>0</v>
      </c>
      <c r="L26" s="17">
        <f>J26/درآمد!$L$18*100</f>
        <v>0</v>
      </c>
      <c r="N26" s="40"/>
      <c r="Q26" s="21"/>
      <c r="R26" s="21"/>
      <c r="S26" s="21"/>
      <c r="T26" s="21"/>
      <c r="U26" s="21"/>
      <c r="V26" s="37"/>
      <c r="W26" s="21"/>
      <c r="X26" s="21"/>
      <c r="Y26" s="21"/>
      <c r="Z26" s="21"/>
    </row>
    <row r="27" spans="1:26" ht="21.75" customHeight="1" thickBot="1">
      <c r="A27" s="47" t="s">
        <v>21</v>
      </c>
      <c r="B27" s="47"/>
      <c r="D27" s="14">
        <f>SUM(D9:D26)</f>
        <v>16824168598880</v>
      </c>
      <c r="F27" s="14">
        <f>SUM(F9:F26)</f>
        <v>23692646248492</v>
      </c>
      <c r="H27" s="14">
        <f>SUM(H9:H26)</f>
        <v>27152963859729</v>
      </c>
      <c r="J27" s="14">
        <f>SUM(J9:J26)</f>
        <v>13363850987643</v>
      </c>
      <c r="L27" s="15">
        <f>SUM(L9:L26)</f>
        <v>47.361987433453024</v>
      </c>
    </row>
    <row r="28" spans="1:26" ht="21.75" customHeight="1" thickTop="1">
      <c r="A28" s="58"/>
      <c r="B28" s="58"/>
      <c r="D28" s="59"/>
      <c r="F28" s="59"/>
      <c r="H28" s="59"/>
      <c r="J28" s="59"/>
      <c r="L28" s="60"/>
    </row>
    <row r="29" spans="1:26" ht="21.75" customHeight="1">
      <c r="A29" s="58"/>
      <c r="B29" s="58"/>
      <c r="D29" s="59"/>
      <c r="F29" s="59"/>
      <c r="H29" s="59"/>
      <c r="J29" s="59"/>
      <c r="L29" s="60"/>
    </row>
    <row r="30" spans="1:26" ht="21.75" customHeight="1">
      <c r="A30" s="58"/>
      <c r="B30" s="58"/>
      <c r="D30" s="59"/>
      <c r="F30" s="59"/>
      <c r="H30" s="59"/>
      <c r="J30" s="59"/>
      <c r="L30" s="60"/>
    </row>
    <row r="31" spans="1:26">
      <c r="D31" s="20">
        <v>16824168598880</v>
      </c>
      <c r="F31" s="20">
        <v>23692646248492</v>
      </c>
      <c r="H31" s="20">
        <v>27152963859729</v>
      </c>
      <c r="J31" s="20">
        <v>13363850987643</v>
      </c>
    </row>
    <row r="32" spans="1:26">
      <c r="D32" s="20">
        <f>D27-D31</f>
        <v>0</v>
      </c>
      <c r="F32" s="20">
        <f>F27-F31</f>
        <v>0</v>
      </c>
      <c r="H32" s="20">
        <f>H27-H31</f>
        <v>0</v>
      </c>
      <c r="J32" s="20">
        <f>J27-J31</f>
        <v>0</v>
      </c>
    </row>
    <row r="33" spans="1:12" ht="21.75" customHeight="1" thickBot="1">
      <c r="A33" s="47" t="s">
        <v>21</v>
      </c>
      <c r="B33" s="47"/>
      <c r="D33" s="14">
        <v>16824168598880</v>
      </c>
      <c r="F33" s="14">
        <v>23692646248492</v>
      </c>
      <c r="H33" s="14">
        <v>27152963859729</v>
      </c>
      <c r="J33" s="14">
        <v>13363850987643</v>
      </c>
      <c r="L33" s="15">
        <v>0</v>
      </c>
    </row>
    <row r="34" spans="1:12" ht="13.5" thickTop="1">
      <c r="D34" s="20">
        <f>D27-D33</f>
        <v>0</v>
      </c>
      <c r="E34" s="20">
        <f t="shared" ref="E34:L34" si="1">E27-E33</f>
        <v>0</v>
      </c>
      <c r="F34" s="20">
        <f t="shared" si="1"/>
        <v>0</v>
      </c>
      <c r="G34" s="20">
        <f t="shared" si="1"/>
        <v>0</v>
      </c>
      <c r="H34" s="20">
        <f t="shared" si="1"/>
        <v>0</v>
      </c>
      <c r="I34" s="20">
        <f t="shared" si="1"/>
        <v>0</v>
      </c>
      <c r="J34" s="20">
        <f t="shared" si="1"/>
        <v>0</v>
      </c>
      <c r="K34" s="20">
        <f t="shared" si="1"/>
        <v>0</v>
      </c>
      <c r="L34" s="20">
        <f t="shared" si="1"/>
        <v>47.361987433453024</v>
      </c>
    </row>
  </sheetData>
  <mergeCells count="8">
    <mergeCell ref="A33:B33"/>
    <mergeCell ref="A27:B27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35"/>
  <sheetViews>
    <sheetView rightToLeft="1" topLeftCell="A4" workbookViewId="0">
      <selection activeCell="F32" sqref="F3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7.7109375" bestFit="1" customWidth="1"/>
    <col min="13" max="13" width="12.7109375" bestFit="1" customWidth="1"/>
    <col min="14" max="15" width="14.85546875" bestFit="1" customWidth="1"/>
  </cols>
  <sheetData>
    <row r="1" spans="1:13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3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3" ht="14.45" customHeight="1"/>
    <row r="5" spans="1:13" ht="29.1" customHeight="1">
      <c r="A5" s="1" t="s">
        <v>129</v>
      </c>
      <c r="B5" s="44" t="s">
        <v>130</v>
      </c>
      <c r="C5" s="44"/>
      <c r="D5" s="44"/>
      <c r="E5" s="44"/>
      <c r="F5" s="44"/>
      <c r="G5" s="44"/>
      <c r="H5" s="44"/>
      <c r="I5" s="44"/>
      <c r="J5" s="44"/>
    </row>
    <row r="6" spans="1:13" ht="14.45" customHeight="1"/>
    <row r="7" spans="1:13" ht="14.45" customHeight="1">
      <c r="A7" s="45" t="s">
        <v>131</v>
      </c>
      <c r="B7" s="45"/>
      <c r="D7" s="2" t="s">
        <v>132</v>
      </c>
      <c r="F7" s="2" t="s">
        <v>125</v>
      </c>
      <c r="H7" s="2" t="s">
        <v>133</v>
      </c>
      <c r="J7" s="2" t="s">
        <v>134</v>
      </c>
    </row>
    <row r="8" spans="1:13" ht="21.75" customHeight="1">
      <c r="A8" s="48" t="s">
        <v>135</v>
      </c>
      <c r="B8" s="48"/>
      <c r="D8" s="5" t="s">
        <v>136</v>
      </c>
      <c r="F8" s="6">
        <f>'درآمد سرمایه گذاری در سهام'!J24</f>
        <v>294650139</v>
      </c>
      <c r="H8" s="7">
        <f>F8/$F$13*100</f>
        <v>4.0904659583766115E-2</v>
      </c>
      <c r="J8" s="7">
        <f>F8/$L$18*100</f>
        <v>1.0442511064727522E-3</v>
      </c>
      <c r="L8" s="20">
        <f>'درآمد سرمایه گذاری در سهام'!U24</f>
        <v>28078455880</v>
      </c>
      <c r="M8" s="20"/>
    </row>
    <row r="9" spans="1:13" ht="21.75" customHeight="1">
      <c r="A9" s="53" t="s">
        <v>137</v>
      </c>
      <c r="B9" s="53"/>
      <c r="D9" s="16" t="s">
        <v>138</v>
      </c>
      <c r="F9" s="10">
        <f>'درآمد سرمایه گذاری در صندوق'!J39</f>
        <v>39371101599</v>
      </c>
      <c r="H9" s="17">
        <f t="shared" ref="H9:H12" si="0">F9/$F$13*100</f>
        <v>5.4656736759420452</v>
      </c>
      <c r="J9" s="17">
        <f>F9/$L$18*100</f>
        <v>0.13953265573652721</v>
      </c>
      <c r="L9" s="21">
        <f>'درآمد سرمایه گذاری در صندوق'!U39</f>
        <v>657189740552</v>
      </c>
      <c r="M9" s="20"/>
    </row>
    <row r="10" spans="1:13" ht="21.75" customHeight="1">
      <c r="A10" s="53" t="s">
        <v>139</v>
      </c>
      <c r="B10" s="53"/>
      <c r="D10" s="16" t="s">
        <v>140</v>
      </c>
      <c r="F10" s="10">
        <f>'درآمد سرمایه گذاری در اوراق به'!J39</f>
        <v>321438360258</v>
      </c>
      <c r="H10" s="17">
        <f t="shared" si="0"/>
        <v>44.623521129638647</v>
      </c>
      <c r="J10" s="17">
        <f>F10/$L$18*100</f>
        <v>1.1391895639397736</v>
      </c>
      <c r="L10" s="20">
        <f>'درآمد سرمایه گذاری در اوراق به'!R39</f>
        <v>2803467966967</v>
      </c>
      <c r="M10" s="20"/>
    </row>
    <row r="11" spans="1:13" ht="21.75" customHeight="1">
      <c r="A11" s="53" t="s">
        <v>141</v>
      </c>
      <c r="B11" s="53"/>
      <c r="D11" s="16" t="s">
        <v>142</v>
      </c>
      <c r="F11" s="10">
        <f>'درآمد سپرده بانکی'!D28</f>
        <v>359062366128</v>
      </c>
      <c r="H11" s="17">
        <f t="shared" si="0"/>
        <v>49.846655106473357</v>
      </c>
      <c r="J11" s="17">
        <f>F11/$L$18*100</f>
        <v>1.2725304471072674</v>
      </c>
      <c r="L11" s="20">
        <f>'درآمد سپرده بانکی'!H28</f>
        <v>3242079210675</v>
      </c>
      <c r="M11" s="20"/>
    </row>
    <row r="12" spans="1:13" ht="21.75" customHeight="1">
      <c r="A12" s="50" t="s">
        <v>143</v>
      </c>
      <c r="B12" s="50"/>
      <c r="D12" s="8" t="s">
        <v>144</v>
      </c>
      <c r="F12" s="11">
        <f>'سایر درآمدها'!D11</f>
        <v>167444706</v>
      </c>
      <c r="H12" s="12">
        <f t="shared" si="0"/>
        <v>2.3245428362189909E-2</v>
      </c>
      <c r="J12" s="12">
        <f>F12/$L$18*100</f>
        <v>5.9343029705309148E-4</v>
      </c>
      <c r="L12" s="20">
        <f>'سایر درآمدها'!F11</f>
        <v>1611031147</v>
      </c>
    </row>
    <row r="13" spans="1:13" ht="21.75" customHeight="1" thickBot="1">
      <c r="A13" s="47" t="s">
        <v>21</v>
      </c>
      <c r="B13" s="47"/>
      <c r="D13" s="14"/>
      <c r="F13" s="14">
        <f>SUM(F8:F12)</f>
        <v>720333922830</v>
      </c>
      <c r="H13" s="15">
        <f>SUM(H8:H12)</f>
        <v>100</v>
      </c>
      <c r="J13" s="15">
        <f>SUM(J8:J12)</f>
        <v>2.5528903481870939</v>
      </c>
      <c r="L13" s="20">
        <f>SUM(L8:L12)</f>
        <v>6732426405221</v>
      </c>
    </row>
    <row r="14" spans="1:13" ht="13.5" thickTop="1">
      <c r="F14" s="20"/>
    </row>
    <row r="15" spans="1:13">
      <c r="F15" s="20"/>
    </row>
    <row r="16" spans="1:13">
      <c r="F16" s="20"/>
    </row>
    <row r="17" spans="6:15">
      <c r="F17" s="20"/>
      <c r="L17" s="20"/>
    </row>
    <row r="18" spans="6:15">
      <c r="F18" s="20"/>
      <c r="L18" s="20">
        <v>28216406683567</v>
      </c>
    </row>
    <row r="19" spans="6:15">
      <c r="F19" s="20"/>
    </row>
    <row r="20" spans="6:15">
      <c r="F20" s="20"/>
    </row>
    <row r="21" spans="6:15">
      <c r="H21" s="20"/>
      <c r="J21" s="20"/>
      <c r="L21" s="20"/>
    </row>
    <row r="22" spans="6:15">
      <c r="F22" s="20"/>
      <c r="H22" s="20"/>
    </row>
    <row r="23" spans="6:15">
      <c r="F23" s="20"/>
      <c r="H23" s="20"/>
    </row>
    <row r="25" spans="6:15">
      <c r="M25" s="38"/>
      <c r="N25" s="20"/>
      <c r="O25" s="20"/>
    </row>
    <row r="26" spans="6:15">
      <c r="N26" s="20"/>
      <c r="O26" s="20"/>
    </row>
    <row r="27" spans="6:15">
      <c r="N27" s="20"/>
      <c r="O27" s="20"/>
    </row>
    <row r="28" spans="6:15">
      <c r="J28" s="20"/>
      <c r="N28" s="20"/>
    </row>
    <row r="29" spans="6:15">
      <c r="F29" s="21"/>
      <c r="J29" s="22"/>
    </row>
    <row r="30" spans="6:15">
      <c r="F30" s="21"/>
    </row>
    <row r="31" spans="6:15">
      <c r="F31" s="21"/>
    </row>
    <row r="32" spans="6:15">
      <c r="F32" s="21"/>
      <c r="J32" s="20"/>
    </row>
    <row r="33" spans="6:6">
      <c r="F33" s="21"/>
    </row>
    <row r="34" spans="6:6">
      <c r="F34" s="21"/>
    </row>
    <row r="35" spans="6:6">
      <c r="F35" s="21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C39"/>
  <sheetViews>
    <sheetView rightToLeft="1" topLeftCell="A4" workbookViewId="0">
      <selection activeCell="W9" sqref="W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4.85546875" bestFit="1" customWidth="1"/>
    <col min="15" max="16" width="1.28515625" customWidth="1"/>
    <col min="17" max="17" width="13" customWidth="1"/>
    <col min="18" max="18" width="1.28515625" customWidth="1"/>
    <col min="19" max="19" width="15.7109375" bestFit="1" customWidth="1"/>
    <col min="20" max="20" width="1.28515625" customWidth="1"/>
    <col min="21" max="21" width="15.5703125" bestFit="1" customWidth="1"/>
    <col min="22" max="22" width="1.28515625" customWidth="1"/>
    <col min="23" max="23" width="15.5703125" customWidth="1"/>
    <col min="24" max="24" width="0.28515625" customWidth="1"/>
    <col min="25" max="25" width="15.5703125" bestFit="1" customWidth="1"/>
    <col min="26" max="26" width="17.28515625" bestFit="1" customWidth="1"/>
    <col min="27" max="27" width="18.28515625" bestFit="1" customWidth="1"/>
    <col min="29" max="29" width="29.140625" bestFit="1" customWidth="1"/>
  </cols>
  <sheetData>
    <row r="1" spans="1:29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9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9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9" ht="14.45" customHeight="1"/>
    <row r="5" spans="1:29" ht="14.45" customHeight="1">
      <c r="A5" s="1" t="s">
        <v>145</v>
      </c>
      <c r="B5" s="44" t="s">
        <v>146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9" ht="14.45" customHeight="1">
      <c r="D6" s="45" t="s">
        <v>147</v>
      </c>
      <c r="E6" s="45"/>
      <c r="F6" s="45"/>
      <c r="G6" s="45"/>
      <c r="H6" s="45"/>
      <c r="I6" s="45"/>
      <c r="J6" s="45"/>
      <c r="K6" s="45"/>
      <c r="L6" s="45"/>
      <c r="N6" s="45" t="s">
        <v>148</v>
      </c>
      <c r="O6" s="45"/>
      <c r="P6" s="45"/>
      <c r="Q6" s="45"/>
      <c r="R6" s="45"/>
      <c r="S6" s="45"/>
      <c r="T6" s="45"/>
      <c r="U6" s="45"/>
      <c r="V6" s="45"/>
      <c r="W6" s="45"/>
    </row>
    <row r="7" spans="1:29" ht="14.45" customHeight="1">
      <c r="D7" s="3"/>
      <c r="E7" s="3"/>
      <c r="F7" s="3"/>
      <c r="G7" s="3"/>
      <c r="H7" s="3"/>
      <c r="I7" s="3"/>
      <c r="J7" s="46" t="s">
        <v>21</v>
      </c>
      <c r="K7" s="46"/>
      <c r="L7" s="46"/>
      <c r="N7" s="3"/>
      <c r="O7" s="3"/>
      <c r="P7" s="3"/>
      <c r="Q7" s="3"/>
      <c r="R7" s="3"/>
      <c r="S7" s="3"/>
      <c r="T7" s="3"/>
      <c r="U7" s="46" t="s">
        <v>21</v>
      </c>
      <c r="V7" s="46"/>
      <c r="W7" s="46"/>
    </row>
    <row r="8" spans="1:29" ht="14.45" customHeight="1">
      <c r="A8" s="45" t="s">
        <v>149</v>
      </c>
      <c r="B8" s="45"/>
      <c r="D8" s="2" t="s">
        <v>150</v>
      </c>
      <c r="F8" s="2" t="s">
        <v>151</v>
      </c>
      <c r="H8" s="2" t="s">
        <v>152</v>
      </c>
      <c r="J8" s="4" t="s">
        <v>125</v>
      </c>
      <c r="K8" s="3"/>
      <c r="L8" s="4" t="s">
        <v>133</v>
      </c>
      <c r="N8" s="2" t="s">
        <v>150</v>
      </c>
      <c r="P8" s="45" t="s">
        <v>151</v>
      </c>
      <c r="Q8" s="45"/>
      <c r="S8" s="2" t="s">
        <v>152</v>
      </c>
      <c r="U8" s="4" t="s">
        <v>125</v>
      </c>
      <c r="V8" s="3"/>
      <c r="W8" s="4" t="s">
        <v>133</v>
      </c>
    </row>
    <row r="9" spans="1:29" ht="21.75" customHeight="1">
      <c r="A9" s="48" t="s">
        <v>19</v>
      </c>
      <c r="B9" s="48"/>
      <c r="D9" s="6">
        <v>0</v>
      </c>
      <c r="F9" s="6">
        <v>0</v>
      </c>
      <c r="H9" s="6">
        <v>295445273</v>
      </c>
      <c r="J9" s="6">
        <f>D9+F9+H9</f>
        <v>295445273</v>
      </c>
      <c r="L9" s="7">
        <f>J9/درآمد!$F$13*100</f>
        <v>4.1015043667424998E-2</v>
      </c>
      <c r="N9" s="6">
        <v>0</v>
      </c>
      <c r="P9" s="49">
        <v>0</v>
      </c>
      <c r="Q9" s="49"/>
      <c r="S9" s="6">
        <v>295445273</v>
      </c>
      <c r="U9" s="6">
        <f>N9+P9+S9</f>
        <v>295445273</v>
      </c>
      <c r="W9" s="7">
        <f>U9/درآمد!$L$13*100</f>
        <v>4.3883921667659384E-3</v>
      </c>
      <c r="Y9" s="32">
        <f t="shared" ref="Y9:Y21" si="0">U9+W9</f>
        <v>295445273.00438839</v>
      </c>
      <c r="AA9" s="30">
        <v>295445273</v>
      </c>
      <c r="AC9" s="35" t="s">
        <v>19</v>
      </c>
    </row>
    <row r="10" spans="1:29" ht="21.75" customHeight="1">
      <c r="A10" s="53" t="s">
        <v>153</v>
      </c>
      <c r="B10" s="53"/>
      <c r="D10" s="10">
        <v>0</v>
      </c>
      <c r="F10" s="10">
        <v>0</v>
      </c>
      <c r="H10" s="10">
        <v>0</v>
      </c>
      <c r="J10" s="10">
        <f t="shared" ref="J10:J24" si="1">D10+F10+H10</f>
        <v>0</v>
      </c>
      <c r="L10" s="17">
        <f>J10/درآمد!$F$13*100</f>
        <v>0</v>
      </c>
      <c r="N10" s="10">
        <v>1680000000</v>
      </c>
      <c r="P10" s="51">
        <v>0</v>
      </c>
      <c r="Q10" s="51"/>
      <c r="S10" s="10">
        <v>241753003</v>
      </c>
      <c r="U10" s="10">
        <f t="shared" ref="U10:U23" si="2">N10+P10+S10</f>
        <v>1921753003</v>
      </c>
      <c r="W10" s="17">
        <f>U10/درآمد!$L$13*100</f>
        <v>2.8544730938457486E-2</v>
      </c>
      <c r="Y10" s="31">
        <f t="shared" si="0"/>
        <v>1921753003.0285447</v>
      </c>
      <c r="AA10" s="30">
        <v>-3731503411</v>
      </c>
      <c r="AC10" s="36" t="s">
        <v>155</v>
      </c>
    </row>
    <row r="11" spans="1:29" ht="21.75" customHeight="1">
      <c r="A11" s="53" t="s">
        <v>154</v>
      </c>
      <c r="B11" s="53"/>
      <c r="D11" s="10">
        <v>0</v>
      </c>
      <c r="F11" s="10">
        <v>0</v>
      </c>
      <c r="H11" s="10">
        <v>0</v>
      </c>
      <c r="J11" s="10">
        <f t="shared" si="1"/>
        <v>0</v>
      </c>
      <c r="L11" s="17">
        <f>J11/درآمد!$F$13*100</f>
        <v>0</v>
      </c>
      <c r="N11" s="10">
        <v>2808063580</v>
      </c>
      <c r="P11" s="51">
        <v>0</v>
      </c>
      <c r="Q11" s="51"/>
      <c r="S11" s="10">
        <v>-15125749685</v>
      </c>
      <c r="U11" s="10">
        <f t="shared" si="2"/>
        <v>-12317686105</v>
      </c>
      <c r="W11" s="17">
        <f>U11/درآمد!$L$13*100</f>
        <v>-0.18296057563210241</v>
      </c>
      <c r="Y11" s="31">
        <f t="shared" si="0"/>
        <v>-12317686105.182961</v>
      </c>
      <c r="AA11" s="30">
        <v>14871718522</v>
      </c>
      <c r="AC11" s="36" t="s">
        <v>157</v>
      </c>
    </row>
    <row r="12" spans="1:29" ht="21.75" customHeight="1">
      <c r="A12" s="53" t="s">
        <v>155</v>
      </c>
      <c r="B12" s="53"/>
      <c r="D12" s="10">
        <v>0</v>
      </c>
      <c r="F12" s="10">
        <v>0</v>
      </c>
      <c r="H12" s="10">
        <v>0</v>
      </c>
      <c r="J12" s="10">
        <f t="shared" si="1"/>
        <v>0</v>
      </c>
      <c r="L12" s="17">
        <f>J12/درآمد!$F$13*100</f>
        <v>0</v>
      </c>
      <c r="N12" s="10">
        <v>3150000000</v>
      </c>
      <c r="P12" s="51">
        <v>0</v>
      </c>
      <c r="Q12" s="51"/>
      <c r="S12" s="10">
        <v>-3731503411</v>
      </c>
      <c r="U12" s="10">
        <f t="shared" si="2"/>
        <v>-581503411</v>
      </c>
      <c r="W12" s="17">
        <f>U12/درآمد!$L$13*100</f>
        <v>-8.6373526571199323E-3</v>
      </c>
      <c r="Y12" s="31">
        <f t="shared" si="0"/>
        <v>-581503411.00863731</v>
      </c>
      <c r="AA12" s="30">
        <v>-16471720</v>
      </c>
      <c r="AC12" s="36" t="s">
        <v>20</v>
      </c>
    </row>
    <row r="13" spans="1:29" ht="21.75" customHeight="1">
      <c r="A13" s="53" t="s">
        <v>156</v>
      </c>
      <c r="B13" s="53"/>
      <c r="D13" s="10">
        <v>0</v>
      </c>
      <c r="F13" s="10">
        <v>0</v>
      </c>
      <c r="H13" s="10">
        <v>0</v>
      </c>
      <c r="J13" s="10">
        <f t="shared" si="1"/>
        <v>0</v>
      </c>
      <c r="L13" s="17">
        <f>J13/درآمد!$F$13*100</f>
        <v>0</v>
      </c>
      <c r="N13" s="10">
        <v>1480000342</v>
      </c>
      <c r="P13" s="51">
        <v>0</v>
      </c>
      <c r="Q13" s="51"/>
      <c r="S13" s="10">
        <v>-1031268343</v>
      </c>
      <c r="U13" s="10">
        <f t="shared" si="2"/>
        <v>448731999</v>
      </c>
      <c r="W13" s="17">
        <f>U13/درآمد!$L$13*100</f>
        <v>6.6652343745192385E-3</v>
      </c>
      <c r="Y13" s="31">
        <f t="shared" si="0"/>
        <v>448731999.00666523</v>
      </c>
      <c r="AA13" s="30">
        <v>-665887570</v>
      </c>
      <c r="AC13" s="36" t="s">
        <v>165</v>
      </c>
    </row>
    <row r="14" spans="1:29" ht="21.75" customHeight="1">
      <c r="A14" s="53" t="s">
        <v>157</v>
      </c>
      <c r="B14" s="53"/>
      <c r="D14" s="10">
        <v>0</v>
      </c>
      <c r="F14" s="10">
        <v>0</v>
      </c>
      <c r="H14" s="10">
        <v>0</v>
      </c>
      <c r="J14" s="10">
        <f t="shared" si="1"/>
        <v>0</v>
      </c>
      <c r="L14" s="17">
        <f>J14/درآمد!$F$13*100</f>
        <v>0</v>
      </c>
      <c r="N14" s="10">
        <v>3990000000</v>
      </c>
      <c r="P14" s="51">
        <v>0</v>
      </c>
      <c r="Q14" s="51"/>
      <c r="S14" s="10">
        <v>14871718522</v>
      </c>
      <c r="U14" s="10">
        <f t="shared" si="2"/>
        <v>18861718522</v>
      </c>
      <c r="W14" s="17">
        <f>U14/درآمد!$L$13*100</f>
        <v>0.28016226820352208</v>
      </c>
      <c r="Y14" s="31">
        <f t="shared" si="0"/>
        <v>18861718522.280163</v>
      </c>
      <c r="AA14" s="21">
        <v>12325260315</v>
      </c>
      <c r="AC14" s="36" t="s">
        <v>158</v>
      </c>
    </row>
    <row r="15" spans="1:29" ht="21.75" customHeight="1">
      <c r="A15" s="53" t="s">
        <v>158</v>
      </c>
      <c r="B15" s="53"/>
      <c r="D15" s="10">
        <v>0</v>
      </c>
      <c r="F15" s="10">
        <v>0</v>
      </c>
      <c r="H15" s="10">
        <v>0</v>
      </c>
      <c r="J15" s="10">
        <f t="shared" si="1"/>
        <v>0</v>
      </c>
      <c r="L15" s="17">
        <f>J15/درآمد!$F$13*100</f>
        <v>0</v>
      </c>
      <c r="N15" s="10">
        <v>0</v>
      </c>
      <c r="P15" s="51">
        <v>0</v>
      </c>
      <c r="Q15" s="51"/>
      <c r="S15" s="10">
        <v>12325260315</v>
      </c>
      <c r="U15" s="10">
        <f t="shared" si="2"/>
        <v>12325260315</v>
      </c>
      <c r="W15" s="17">
        <f>U15/درآمد!$L$13*100</f>
        <v>0.18307307905277292</v>
      </c>
      <c r="Y15" s="31">
        <f t="shared" si="0"/>
        <v>12325260315.183073</v>
      </c>
      <c r="AA15" s="21">
        <v>-751903539</v>
      </c>
      <c r="AC15" s="36" t="s">
        <v>163</v>
      </c>
    </row>
    <row r="16" spans="1:29" ht="21.75" customHeight="1">
      <c r="A16" s="53" t="s">
        <v>159</v>
      </c>
      <c r="B16" s="53"/>
      <c r="D16" s="10">
        <v>0</v>
      </c>
      <c r="F16" s="10">
        <v>0</v>
      </c>
      <c r="H16" s="10">
        <v>0</v>
      </c>
      <c r="J16" s="10">
        <f t="shared" si="1"/>
        <v>0</v>
      </c>
      <c r="L16" s="17">
        <f>J16/درآمد!$F$13*100</f>
        <v>0</v>
      </c>
      <c r="N16" s="10">
        <v>0</v>
      </c>
      <c r="P16" s="51">
        <v>0</v>
      </c>
      <c r="Q16" s="51"/>
      <c r="S16" s="10">
        <v>3204526388</v>
      </c>
      <c r="U16" s="10">
        <f t="shared" si="2"/>
        <v>3204526388</v>
      </c>
      <c r="W16" s="17">
        <f>U16/درآمد!$L$13*100</f>
        <v>4.7598387195363738E-2</v>
      </c>
      <c r="Y16" s="31">
        <f t="shared" si="0"/>
        <v>3204526388.0475984</v>
      </c>
      <c r="AA16" s="21">
        <v>7084263692</v>
      </c>
      <c r="AC16" s="36" t="s">
        <v>162</v>
      </c>
    </row>
    <row r="17" spans="1:29" ht="21.75" customHeight="1">
      <c r="A17" s="53" t="s">
        <v>160</v>
      </c>
      <c r="B17" s="53"/>
      <c r="D17" s="10">
        <v>0</v>
      </c>
      <c r="F17" s="10">
        <v>0</v>
      </c>
      <c r="H17" s="10">
        <v>0</v>
      </c>
      <c r="J17" s="10">
        <f t="shared" si="1"/>
        <v>0</v>
      </c>
      <c r="L17" s="17">
        <f>J17/درآمد!$F$13*100</f>
        <v>0</v>
      </c>
      <c r="N17" s="10">
        <v>0</v>
      </c>
      <c r="P17" s="51">
        <v>0</v>
      </c>
      <c r="Q17" s="51"/>
      <c r="S17" s="10">
        <v>54216130</v>
      </c>
      <c r="U17" s="10">
        <f t="shared" si="2"/>
        <v>54216130</v>
      </c>
      <c r="W17" s="17">
        <f>U17/درآمد!$L$13*100</f>
        <v>8.0529851700948945E-4</v>
      </c>
      <c r="Y17" s="31">
        <f t="shared" si="0"/>
        <v>54216130.000805296</v>
      </c>
      <c r="AA17" s="21">
        <v>407398054</v>
      </c>
      <c r="AC17" s="36" t="s">
        <v>164</v>
      </c>
    </row>
    <row r="18" spans="1:29" ht="21.75" customHeight="1">
      <c r="A18" s="53" t="s">
        <v>161</v>
      </c>
      <c r="B18" s="53"/>
      <c r="D18" s="10">
        <v>0</v>
      </c>
      <c r="F18" s="10">
        <v>0</v>
      </c>
      <c r="H18" s="10">
        <v>0</v>
      </c>
      <c r="J18" s="10">
        <f t="shared" si="1"/>
        <v>0</v>
      </c>
      <c r="L18" s="17">
        <f>J18/درآمد!$F$13*100</f>
        <v>0</v>
      </c>
      <c r="N18" s="10">
        <v>0</v>
      </c>
      <c r="P18" s="51">
        <v>0</v>
      </c>
      <c r="Q18" s="51"/>
      <c r="S18" s="10">
        <v>-4489795900</v>
      </c>
      <c r="U18" s="10">
        <f t="shared" si="2"/>
        <v>-4489795900</v>
      </c>
      <c r="W18" s="17">
        <f>U18/درآمد!$L$13*100</f>
        <v>-6.6689119639215977E-2</v>
      </c>
      <c r="Y18" s="31">
        <f t="shared" si="0"/>
        <v>-4489795900.0666895</v>
      </c>
      <c r="AA18" s="21">
        <v>-15125749685</v>
      </c>
      <c r="AC18" s="36" t="s">
        <v>154</v>
      </c>
    </row>
    <row r="19" spans="1:29" ht="21.75" customHeight="1">
      <c r="A19" s="53" t="s">
        <v>162</v>
      </c>
      <c r="B19" s="53"/>
      <c r="D19" s="10">
        <v>0</v>
      </c>
      <c r="F19" s="10">
        <v>0</v>
      </c>
      <c r="H19" s="10">
        <v>0</v>
      </c>
      <c r="J19" s="10">
        <f t="shared" si="1"/>
        <v>0</v>
      </c>
      <c r="L19" s="17">
        <f>J19/درآمد!$F$13*100</f>
        <v>0</v>
      </c>
      <c r="N19" s="10">
        <v>420000000</v>
      </c>
      <c r="P19" s="51">
        <v>0</v>
      </c>
      <c r="Q19" s="51"/>
      <c r="S19" s="10">
        <v>7084263692</v>
      </c>
      <c r="U19" s="10">
        <f t="shared" si="2"/>
        <v>7504263692</v>
      </c>
      <c r="W19" s="17">
        <f>U19/درآمد!$L$13*100</f>
        <v>0.11146447417799384</v>
      </c>
      <c r="Y19" s="31">
        <f t="shared" si="0"/>
        <v>7504263692.1114645</v>
      </c>
      <c r="AA19" s="21">
        <v>-4489795900</v>
      </c>
      <c r="AC19" s="36" t="s">
        <v>161</v>
      </c>
    </row>
    <row r="20" spans="1:29" ht="21.75" customHeight="1">
      <c r="A20" s="53" t="s">
        <v>20</v>
      </c>
      <c r="B20" s="53"/>
      <c r="D20" s="10">
        <v>0</v>
      </c>
      <c r="F20" s="10">
        <v>-795134</v>
      </c>
      <c r="H20" s="10">
        <v>0</v>
      </c>
      <c r="J20" s="10">
        <f t="shared" si="1"/>
        <v>-795134</v>
      </c>
      <c r="L20" s="17">
        <f>J20/درآمد!$F$13*100</f>
        <v>-1.1038408365888565E-4</v>
      </c>
      <c r="N20" s="10">
        <v>0</v>
      </c>
      <c r="P20" s="51">
        <v>6390749</v>
      </c>
      <c r="Q20" s="51"/>
      <c r="S20" s="10">
        <v>-16471720</v>
      </c>
      <c r="U20" s="10">
        <f t="shared" si="2"/>
        <v>-10080971</v>
      </c>
      <c r="W20" s="17">
        <f>U20/درآمد!$L$13*100</f>
        <v>-1.4973755958449397E-4</v>
      </c>
      <c r="Y20" s="31">
        <f t="shared" si="0"/>
        <v>-10080971.000149738</v>
      </c>
      <c r="AA20" s="21">
        <v>241753003</v>
      </c>
      <c r="AC20" s="36" t="s">
        <v>153</v>
      </c>
    </row>
    <row r="21" spans="1:29" ht="21.75" customHeight="1">
      <c r="A21" s="53" t="s">
        <v>163</v>
      </c>
      <c r="B21" s="53"/>
      <c r="D21" s="10">
        <v>0</v>
      </c>
      <c r="F21" s="10">
        <v>0</v>
      </c>
      <c r="H21" s="10">
        <v>0</v>
      </c>
      <c r="J21" s="10">
        <f t="shared" si="1"/>
        <v>0</v>
      </c>
      <c r="L21" s="17">
        <f>J21/درآمد!$F$13*100</f>
        <v>0</v>
      </c>
      <c r="N21" s="10">
        <v>0</v>
      </c>
      <c r="P21" s="51">
        <v>0</v>
      </c>
      <c r="Q21" s="51"/>
      <c r="S21" s="10">
        <v>-751903539</v>
      </c>
      <c r="U21" s="10">
        <f t="shared" si="2"/>
        <v>-751903539</v>
      </c>
      <c r="W21" s="17">
        <f>U21/درآمد!$L$13*100</f>
        <v>-1.1168388538445788E-2</v>
      </c>
      <c r="Y21" s="31">
        <f t="shared" si="0"/>
        <v>-751903539.01116836</v>
      </c>
      <c r="AA21" s="21">
        <v>3204526388</v>
      </c>
      <c r="AC21" s="36" t="s">
        <v>159</v>
      </c>
    </row>
    <row r="22" spans="1:29" ht="21.75" customHeight="1">
      <c r="A22" s="53" t="s">
        <v>164</v>
      </c>
      <c r="B22" s="53"/>
      <c r="D22" s="10">
        <v>0</v>
      </c>
      <c r="F22" s="10">
        <v>0</v>
      </c>
      <c r="H22" s="10">
        <v>0</v>
      </c>
      <c r="J22" s="10">
        <f t="shared" si="1"/>
        <v>0</v>
      </c>
      <c r="L22" s="17">
        <f>J22/درآمد!$F$13*100</f>
        <v>0</v>
      </c>
      <c r="N22" s="10">
        <v>0</v>
      </c>
      <c r="P22" s="51">
        <v>0</v>
      </c>
      <c r="Q22" s="51"/>
      <c r="S22" s="10">
        <v>407398054</v>
      </c>
      <c r="U22" s="10">
        <f t="shared" si="2"/>
        <v>407398054</v>
      </c>
      <c r="W22" s="17">
        <f>U22/درآمد!$L$13*100</f>
        <v>6.051281209462054E-3</v>
      </c>
    </row>
    <row r="23" spans="1:29" ht="21.75" customHeight="1">
      <c r="A23" s="50" t="s">
        <v>165</v>
      </c>
      <c r="B23" s="50"/>
      <c r="D23" s="11">
        <v>0</v>
      </c>
      <c r="F23" s="11">
        <v>0</v>
      </c>
      <c r="H23" s="11">
        <v>0</v>
      </c>
      <c r="J23" s="11">
        <f t="shared" si="1"/>
        <v>0</v>
      </c>
      <c r="L23" s="12">
        <f>J23/درآمد!$F$13*100</f>
        <v>0</v>
      </c>
      <c r="N23" s="11">
        <v>1872000000</v>
      </c>
      <c r="P23" s="51">
        <v>0</v>
      </c>
      <c r="Q23" s="52"/>
      <c r="S23" s="11">
        <v>-665887570</v>
      </c>
      <c r="U23" s="11">
        <f t="shared" si="2"/>
        <v>1206112430</v>
      </c>
      <c r="W23" s="12">
        <f>U23/درآمد!$L$13*100</f>
        <v>1.7914973850507436E-2</v>
      </c>
    </row>
    <row r="24" spans="1:29" ht="21.75" customHeight="1" thickBot="1">
      <c r="A24" s="47" t="s">
        <v>21</v>
      </c>
      <c r="B24" s="47"/>
      <c r="D24" s="14">
        <v>0</v>
      </c>
      <c r="F24" s="14">
        <f>SUM(F9:F23)</f>
        <v>-795134</v>
      </c>
      <c r="H24" s="14">
        <f>SUM(H9:H23)</f>
        <v>295445273</v>
      </c>
      <c r="J24" s="14">
        <f t="shared" si="1"/>
        <v>294650139</v>
      </c>
      <c r="L24" s="15">
        <v>0.04</v>
      </c>
      <c r="N24" s="14">
        <v>15400063922</v>
      </c>
      <c r="Q24" s="14">
        <v>6390749</v>
      </c>
      <c r="S24" s="14">
        <f>SUM(S9:S23)</f>
        <v>12672001209</v>
      </c>
      <c r="U24" s="14">
        <f>SUM(U9:U23)</f>
        <v>28078455880</v>
      </c>
      <c r="W24" s="15">
        <f>SUM(W9:W23)</f>
        <v>0.4170629456599057</v>
      </c>
    </row>
    <row r="25" spans="1:29" ht="13.5" thickTop="1">
      <c r="F25">
        <v>-795134</v>
      </c>
      <c r="H25">
        <v>295445273</v>
      </c>
      <c r="J25">
        <f>F25+H25</f>
        <v>294650139</v>
      </c>
      <c r="N25">
        <v>15400063922</v>
      </c>
      <c r="Q25">
        <v>6390749</v>
      </c>
      <c r="S25" s="20">
        <v>12672001209</v>
      </c>
      <c r="U25" s="20">
        <f>N25+Q25+S25</f>
        <v>28078455880</v>
      </c>
      <c r="Y25">
        <f>VLOOKUP(AA25,S9:S23,1,0)</f>
        <v>295445273</v>
      </c>
      <c r="AA25" s="28">
        <v>295445273</v>
      </c>
      <c r="AB25" s="21"/>
    </row>
    <row r="26" spans="1:29">
      <c r="F26" s="20">
        <f>F24-F25</f>
        <v>0</v>
      </c>
      <c r="H26" s="20">
        <f>H24-H25</f>
        <v>0</v>
      </c>
      <c r="J26" s="20">
        <f>J24-J25</f>
        <v>0</v>
      </c>
      <c r="N26" s="20">
        <f>N24-N25</f>
        <v>0</v>
      </c>
      <c r="Q26" s="20">
        <f>Q24-Q25</f>
        <v>0</v>
      </c>
      <c r="S26" s="20">
        <f>S24-S25</f>
        <v>0</v>
      </c>
      <c r="U26" s="20">
        <f>U24-U25</f>
        <v>0</v>
      </c>
      <c r="Y26">
        <f t="shared" ref="Y26:Y39" si="3">VLOOKUP(AA26,S10:S24,1,0)</f>
        <v>-3731503411</v>
      </c>
      <c r="Z26" s="33">
        <f>-AA26</f>
        <v>3731503411</v>
      </c>
      <c r="AA26" s="28">
        <v>-3731503411</v>
      </c>
      <c r="AB26" s="21"/>
    </row>
    <row r="27" spans="1:29">
      <c r="Y27">
        <f t="shared" si="3"/>
        <v>-1031268343</v>
      </c>
      <c r="Z27" s="34">
        <f>+AA26</f>
        <v>-3731503411</v>
      </c>
      <c r="AA27" s="28">
        <v>-1031268343</v>
      </c>
      <c r="AB27" s="21"/>
    </row>
    <row r="28" spans="1:29">
      <c r="Y28" t="e">
        <f t="shared" si="3"/>
        <v>#N/A</v>
      </c>
      <c r="AA28" s="28">
        <v>241753003</v>
      </c>
      <c r="AB28" s="21"/>
    </row>
    <row r="29" spans="1:29">
      <c r="Y29">
        <f t="shared" si="3"/>
        <v>14871718522</v>
      </c>
      <c r="AA29" s="28">
        <v>14871718522</v>
      </c>
      <c r="AB29" s="21"/>
    </row>
    <row r="30" spans="1:29">
      <c r="Y30">
        <f t="shared" si="3"/>
        <v>12325260315</v>
      </c>
      <c r="AA30" s="28">
        <v>12325260315</v>
      </c>
      <c r="AB30" s="21"/>
    </row>
    <row r="31" spans="1:29">
      <c r="Y31">
        <f t="shared" si="3"/>
        <v>3204526388</v>
      </c>
      <c r="AA31" s="28">
        <v>3204526388</v>
      </c>
      <c r="AB31" s="21"/>
    </row>
    <row r="32" spans="1:29">
      <c r="Y32">
        <f t="shared" si="3"/>
        <v>54216130</v>
      </c>
      <c r="AA32" s="28">
        <v>54216130</v>
      </c>
      <c r="AB32" s="21"/>
    </row>
    <row r="33" spans="25:28">
      <c r="Y33">
        <f t="shared" si="3"/>
        <v>-4489795900</v>
      </c>
      <c r="AA33" s="28">
        <v>-4489795900</v>
      </c>
      <c r="AB33" s="21"/>
    </row>
    <row r="34" spans="25:28">
      <c r="Y34" t="e">
        <f t="shared" si="3"/>
        <v>#N/A</v>
      </c>
      <c r="AA34" s="28">
        <v>-15125749685</v>
      </c>
      <c r="AB34" s="21"/>
    </row>
    <row r="35" spans="25:28">
      <c r="Y35">
        <f t="shared" si="3"/>
        <v>-16471720</v>
      </c>
      <c r="AA35" s="28">
        <v>-16471720</v>
      </c>
      <c r="AB35" s="21"/>
    </row>
    <row r="36" spans="25:28">
      <c r="Y36">
        <f t="shared" si="3"/>
        <v>-751903539</v>
      </c>
      <c r="AA36" s="28">
        <v>-751903539</v>
      </c>
      <c r="AB36" s="21"/>
    </row>
    <row r="37" spans="25:28">
      <c r="Y37">
        <f t="shared" si="3"/>
        <v>407398054</v>
      </c>
      <c r="AA37" s="28">
        <v>407398054</v>
      </c>
      <c r="AB37" s="21"/>
    </row>
    <row r="38" spans="25:28">
      <c r="Y38">
        <f t="shared" si="3"/>
        <v>-665887570</v>
      </c>
      <c r="AA38" s="28">
        <v>-665887570</v>
      </c>
      <c r="AB38" s="21"/>
    </row>
    <row r="39" spans="25:28">
      <c r="Y39" t="e">
        <f t="shared" si="3"/>
        <v>#N/A</v>
      </c>
      <c r="AA39" s="28">
        <v>7084263692</v>
      </c>
      <c r="AB39" s="21"/>
    </row>
  </sheetData>
  <mergeCells count="41">
    <mergeCell ref="A22:B22"/>
    <mergeCell ref="P22:Q22"/>
    <mergeCell ref="A23:B23"/>
    <mergeCell ref="P23:Q23"/>
    <mergeCell ref="A24:B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AC42"/>
  <sheetViews>
    <sheetView rightToLeft="1" topLeftCell="A35" workbookViewId="0">
      <selection activeCell="W36" sqref="W36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42578125" bestFit="1" customWidth="1"/>
    <col min="7" max="7" width="1.28515625" customWidth="1"/>
    <col min="8" max="8" width="13.7109375" bestFit="1" customWidth="1"/>
    <col min="9" max="9" width="1.28515625" customWidth="1"/>
    <col min="10" max="10" width="1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140625" bestFit="1" customWidth="1"/>
    <col min="18" max="18" width="1.28515625" customWidth="1"/>
    <col min="19" max="19" width="16" bestFit="1" customWidth="1"/>
    <col min="20" max="20" width="1.28515625" customWidth="1"/>
    <col min="21" max="21" width="16" bestFit="1" customWidth="1"/>
    <col min="22" max="22" width="1.28515625" customWidth="1"/>
    <col min="23" max="23" width="15.5703125" customWidth="1"/>
    <col min="24" max="24" width="0.28515625" customWidth="1"/>
    <col min="25" max="25" width="17.7109375" bestFit="1" customWidth="1"/>
    <col min="26" max="26" width="22" bestFit="1" customWidth="1"/>
    <col min="27" max="27" width="17.7109375" bestFit="1" customWidth="1"/>
  </cols>
  <sheetData>
    <row r="1" spans="1:29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9" ht="21.75" customHeight="1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9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9" ht="14.45" customHeight="1"/>
    <row r="5" spans="1:29" ht="14.45" customHeight="1">
      <c r="A5" s="1" t="s">
        <v>166</v>
      </c>
      <c r="B5" s="44" t="s">
        <v>167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9" ht="14.45" customHeight="1">
      <c r="D6" s="45" t="s">
        <v>147</v>
      </c>
      <c r="E6" s="45"/>
      <c r="F6" s="45"/>
      <c r="G6" s="45"/>
      <c r="H6" s="45"/>
      <c r="I6" s="45"/>
      <c r="J6" s="45"/>
      <c r="K6" s="45"/>
      <c r="L6" s="45"/>
      <c r="N6" s="45" t="s">
        <v>148</v>
      </c>
      <c r="O6" s="45"/>
      <c r="P6" s="45"/>
      <c r="Q6" s="45"/>
      <c r="R6" s="45"/>
      <c r="S6" s="45"/>
      <c r="T6" s="45"/>
      <c r="U6" s="45"/>
      <c r="V6" s="45"/>
      <c r="W6" s="45"/>
    </row>
    <row r="7" spans="1:29" ht="14.45" customHeight="1">
      <c r="D7" s="3"/>
      <c r="E7" s="3"/>
      <c r="F7" s="3"/>
      <c r="G7" s="3"/>
      <c r="H7" s="3"/>
      <c r="I7" s="3"/>
      <c r="J7" s="46" t="s">
        <v>21</v>
      </c>
      <c r="K7" s="46"/>
      <c r="L7" s="46"/>
      <c r="N7" s="3"/>
      <c r="O7" s="3"/>
      <c r="P7" s="3"/>
      <c r="Q7" s="3"/>
      <c r="R7" s="3"/>
      <c r="S7" s="3"/>
      <c r="T7" s="3"/>
      <c r="U7" s="46" t="s">
        <v>21</v>
      </c>
      <c r="V7" s="46"/>
      <c r="W7" s="46"/>
    </row>
    <row r="8" spans="1:29" ht="14.45" customHeight="1">
      <c r="A8" s="45" t="s">
        <v>28</v>
      </c>
      <c r="B8" s="45"/>
      <c r="D8" s="2" t="s">
        <v>168</v>
      </c>
      <c r="F8" s="2" t="s">
        <v>151</v>
      </c>
      <c r="H8" s="2" t="s">
        <v>152</v>
      </c>
      <c r="J8" s="4" t="s">
        <v>125</v>
      </c>
      <c r="K8" s="3"/>
      <c r="L8" s="4" t="s">
        <v>133</v>
      </c>
      <c r="N8" s="2" t="s">
        <v>168</v>
      </c>
      <c r="P8" s="45" t="s">
        <v>151</v>
      </c>
      <c r="Q8" s="45"/>
      <c r="S8" s="2" t="s">
        <v>152</v>
      </c>
      <c r="U8" s="4" t="s">
        <v>125</v>
      </c>
      <c r="V8" s="3"/>
      <c r="W8" s="4" t="s">
        <v>133</v>
      </c>
      <c r="Z8" s="21">
        <v>6924651245841</v>
      </c>
    </row>
    <row r="9" spans="1:29" ht="21.75" customHeight="1">
      <c r="A9" s="48" t="s">
        <v>33</v>
      </c>
      <c r="B9" s="48"/>
      <c r="D9" s="6">
        <v>0</v>
      </c>
      <c r="F9" s="6">
        <v>10349718700</v>
      </c>
      <c r="H9" s="6">
        <v>4517657247</v>
      </c>
      <c r="J9" s="6">
        <f>D9+F9+H9</f>
        <v>14867375947</v>
      </c>
      <c r="L9" s="7">
        <v>2.06</v>
      </c>
      <c r="N9" s="6">
        <v>0</v>
      </c>
      <c r="P9" s="49">
        <v>9645468700</v>
      </c>
      <c r="Q9" s="49"/>
      <c r="S9" s="6">
        <v>4517657247</v>
      </c>
      <c r="U9" s="6">
        <f>P9+S9+N9</f>
        <v>14163125947</v>
      </c>
      <c r="W9" s="7">
        <f>U9/درآمد!$L$13*100</f>
        <v>0.2103717901174009</v>
      </c>
      <c r="Y9" s="21">
        <v>7219894968</v>
      </c>
      <c r="Z9" s="34">
        <f>U9/$Z$8*100</f>
        <v>0.20453197488474939</v>
      </c>
    </row>
    <row r="10" spans="1:29" ht="21.75" customHeight="1">
      <c r="A10" s="53" t="s">
        <v>169</v>
      </c>
      <c r="B10" s="53"/>
      <c r="D10" s="10">
        <v>0</v>
      </c>
      <c r="F10" s="10">
        <v>0</v>
      </c>
      <c r="H10" s="10">
        <v>0</v>
      </c>
      <c r="J10" s="10">
        <f t="shared" ref="J10:J38" si="0">D10+F10+H10</f>
        <v>0</v>
      </c>
      <c r="L10" s="17">
        <v>0</v>
      </c>
      <c r="N10" s="10">
        <v>0</v>
      </c>
      <c r="P10" s="51">
        <v>0</v>
      </c>
      <c r="Q10" s="51"/>
      <c r="S10" s="10">
        <v>89770477571</v>
      </c>
      <c r="U10" s="10">
        <f t="shared" ref="U10:U41" si="1">P10+S10+N10</f>
        <v>89770477571</v>
      </c>
      <c r="W10" s="17">
        <f>U10/درآمد!$L$13*100</f>
        <v>1.333404513733458</v>
      </c>
      <c r="Y10" s="21">
        <v>1497054364</v>
      </c>
      <c r="Z10" s="34">
        <f t="shared" ref="Z10:Z41" si="2">U10/$Z$8*100</f>
        <v>1.2963898741458908</v>
      </c>
    </row>
    <row r="11" spans="1:29" ht="21.75" customHeight="1">
      <c r="A11" s="53" t="s">
        <v>170</v>
      </c>
      <c r="B11" s="53"/>
      <c r="D11" s="10">
        <v>0</v>
      </c>
      <c r="F11" s="10">
        <v>0</v>
      </c>
      <c r="H11" s="10">
        <v>0</v>
      </c>
      <c r="J11" s="10">
        <f t="shared" si="0"/>
        <v>0</v>
      </c>
      <c r="L11" s="17">
        <v>0</v>
      </c>
      <c r="N11" s="10">
        <v>0</v>
      </c>
      <c r="P11" s="51">
        <v>0</v>
      </c>
      <c r="Q11" s="51"/>
      <c r="S11" s="10">
        <v>926644310</v>
      </c>
      <c r="U11" s="10">
        <f t="shared" si="1"/>
        <v>926644310</v>
      </c>
      <c r="W11" s="17">
        <f>U11/درآمد!$L$13*100</f>
        <v>1.3763898098928891E-2</v>
      </c>
      <c r="Y11" s="21">
        <v>2551719843</v>
      </c>
      <c r="Z11" s="34">
        <f t="shared" si="2"/>
        <v>1.3381819200736642E-2</v>
      </c>
      <c r="AA11" s="33">
        <f>S9-Z11</f>
        <v>4517657246.986618</v>
      </c>
      <c r="AB11" s="51">
        <f t="shared" ref="AB11:AB31" si="3">X11+Z11</f>
        <v>1.3381819200736642E-2</v>
      </c>
      <c r="AC11" s="51"/>
    </row>
    <row r="12" spans="1:29" ht="21.75" customHeight="1">
      <c r="A12" s="53" t="s">
        <v>171</v>
      </c>
      <c r="B12" s="53"/>
      <c r="D12" s="10">
        <v>0</v>
      </c>
      <c r="F12" s="10">
        <v>0</v>
      </c>
      <c r="H12" s="10">
        <v>0</v>
      </c>
      <c r="J12" s="10">
        <f t="shared" si="0"/>
        <v>0</v>
      </c>
      <c r="L12" s="17">
        <v>0</v>
      </c>
      <c r="N12" s="10">
        <v>0</v>
      </c>
      <c r="P12" s="51">
        <v>0</v>
      </c>
      <c r="Q12" s="51"/>
      <c r="S12" s="10">
        <v>429926023</v>
      </c>
      <c r="U12" s="10">
        <f t="shared" si="1"/>
        <v>429926023</v>
      </c>
      <c r="W12" s="17">
        <f>U12/درآمد!$L$13*100</f>
        <v>6.3859000770746218E-3</v>
      </c>
      <c r="Y12" s="21">
        <v>2853972869</v>
      </c>
      <c r="Z12" s="34">
        <f t="shared" si="2"/>
        <v>6.2086306983072537E-3</v>
      </c>
      <c r="AA12" s="33">
        <f t="shared" ref="AA12:AA34" si="4">S10-Z12</f>
        <v>89770477570.99379</v>
      </c>
      <c r="AB12" s="51">
        <f t="shared" si="3"/>
        <v>6.2086306983072537E-3</v>
      </c>
      <c r="AC12" s="51"/>
    </row>
    <row r="13" spans="1:29" ht="21.75" customHeight="1">
      <c r="A13" s="53" t="s">
        <v>172</v>
      </c>
      <c r="B13" s="53"/>
      <c r="D13" s="10">
        <v>0</v>
      </c>
      <c r="F13" s="10">
        <v>0</v>
      </c>
      <c r="H13" s="10">
        <v>0</v>
      </c>
      <c r="J13" s="10">
        <f t="shared" si="0"/>
        <v>0</v>
      </c>
      <c r="L13" s="17">
        <v>0</v>
      </c>
      <c r="N13" s="10">
        <v>0</v>
      </c>
      <c r="P13" s="51">
        <v>0</v>
      </c>
      <c r="Q13" s="51"/>
      <c r="S13" s="10">
        <v>1322857987</v>
      </c>
      <c r="U13" s="10">
        <f t="shared" si="1"/>
        <v>1322857987</v>
      </c>
      <c r="W13" s="17">
        <f>U13/درآمد!$L$13*100</f>
        <v>1.9649052323455374E-2</v>
      </c>
      <c r="Y13" s="21">
        <v>3899109896</v>
      </c>
      <c r="Z13" s="34">
        <f t="shared" si="2"/>
        <v>1.9103604499858661E-2</v>
      </c>
      <c r="AA13" s="33">
        <f t="shared" si="4"/>
        <v>926644309.98089635</v>
      </c>
      <c r="AB13" s="51">
        <f t="shared" si="3"/>
        <v>1.9103604499858661E-2</v>
      </c>
      <c r="AC13" s="51"/>
    </row>
    <row r="14" spans="1:29" ht="21.75" customHeight="1">
      <c r="A14" s="53" t="s">
        <v>173</v>
      </c>
      <c r="B14" s="53"/>
      <c r="D14" s="10">
        <v>0</v>
      </c>
      <c r="F14" s="10">
        <v>0</v>
      </c>
      <c r="H14" s="10">
        <v>0</v>
      </c>
      <c r="J14" s="10">
        <f t="shared" si="0"/>
        <v>0</v>
      </c>
      <c r="L14" s="17">
        <v>0</v>
      </c>
      <c r="N14" s="10">
        <v>0</v>
      </c>
      <c r="P14" s="51">
        <v>0</v>
      </c>
      <c r="Q14" s="51"/>
      <c r="S14" s="10">
        <v>-731059324</v>
      </c>
      <c r="U14" s="10">
        <f t="shared" si="1"/>
        <v>-731059324</v>
      </c>
      <c r="W14" s="17">
        <f>U14/درآمد!$L$13*100</f>
        <v>-1.0858779286960539E-2</v>
      </c>
      <c r="Y14" s="21">
        <v>1086675030</v>
      </c>
      <c r="Z14" s="34">
        <f t="shared" si="2"/>
        <v>-1.0557345027868082E-2</v>
      </c>
      <c r="AA14" s="33">
        <f t="shared" si="4"/>
        <v>429926023.01055735</v>
      </c>
      <c r="AB14" s="51">
        <f t="shared" si="3"/>
        <v>-1.0557345027868082E-2</v>
      </c>
      <c r="AC14" s="51"/>
    </row>
    <row r="15" spans="1:29" ht="21.75" customHeight="1">
      <c r="A15" s="53" t="s">
        <v>174</v>
      </c>
      <c r="B15" s="53"/>
      <c r="D15" s="10">
        <v>0</v>
      </c>
      <c r="F15" s="10">
        <v>0</v>
      </c>
      <c r="H15" s="10">
        <v>0</v>
      </c>
      <c r="J15" s="10">
        <f t="shared" si="0"/>
        <v>0</v>
      </c>
      <c r="L15" s="17">
        <v>0</v>
      </c>
      <c r="N15" s="10">
        <v>0</v>
      </c>
      <c r="P15" s="51">
        <v>0</v>
      </c>
      <c r="Q15" s="51"/>
      <c r="S15" s="10">
        <v>13038697371</v>
      </c>
      <c r="U15" s="10">
        <f t="shared" si="1"/>
        <v>13038697371</v>
      </c>
      <c r="W15" s="17">
        <f>U15/درآمد!$L$13*100</f>
        <v>0.19367010623225653</v>
      </c>
      <c r="Y15" s="21">
        <v>558561920</v>
      </c>
      <c r="Z15" s="34">
        <f t="shared" si="2"/>
        <v>0.18829392135569489</v>
      </c>
      <c r="AA15" s="33">
        <f t="shared" si="4"/>
        <v>1322857986.8117061</v>
      </c>
      <c r="AB15" s="51">
        <f t="shared" si="3"/>
        <v>0.18829392135569489</v>
      </c>
      <c r="AC15" s="51"/>
    </row>
    <row r="16" spans="1:29" ht="21.75" customHeight="1">
      <c r="A16" s="53" t="s">
        <v>40</v>
      </c>
      <c r="B16" s="53"/>
      <c r="D16" s="10">
        <v>0</v>
      </c>
      <c r="F16" s="10">
        <v>3899109896</v>
      </c>
      <c r="H16" s="10">
        <v>0</v>
      </c>
      <c r="J16" s="10">
        <f t="shared" si="0"/>
        <v>3899109896</v>
      </c>
      <c r="L16" s="17">
        <v>0.54</v>
      </c>
      <c r="N16" s="10">
        <v>0</v>
      </c>
      <c r="P16" s="51">
        <v>28537140969</v>
      </c>
      <c r="Q16" s="51"/>
      <c r="S16" s="10">
        <v>-2703293426</v>
      </c>
      <c r="U16" s="10">
        <f t="shared" si="1"/>
        <v>25833847543</v>
      </c>
      <c r="W16" s="17">
        <f>U16/درآمد!$L$13*100</f>
        <v>0.38372268760288031</v>
      </c>
      <c r="Y16" s="30">
        <v>10349718700</v>
      </c>
      <c r="Z16" s="34">
        <f t="shared" si="2"/>
        <v>0.37307073852298356</v>
      </c>
      <c r="AA16" s="33">
        <f t="shared" si="4"/>
        <v>-731059324.37307072</v>
      </c>
      <c r="AB16" s="51">
        <f t="shared" si="3"/>
        <v>0.37307073852298356</v>
      </c>
      <c r="AC16" s="51"/>
    </row>
    <row r="17" spans="1:29" ht="21.75" customHeight="1">
      <c r="A17" s="53" t="s">
        <v>175</v>
      </c>
      <c r="B17" s="53"/>
      <c r="D17" s="10">
        <v>0</v>
      </c>
      <c r="F17" s="10">
        <v>0</v>
      </c>
      <c r="H17" s="10">
        <v>0</v>
      </c>
      <c r="J17" s="10">
        <f t="shared" si="0"/>
        <v>0</v>
      </c>
      <c r="L17" s="17">
        <v>0</v>
      </c>
      <c r="N17" s="10">
        <v>0</v>
      </c>
      <c r="P17" s="51">
        <v>0</v>
      </c>
      <c r="Q17" s="51"/>
      <c r="S17" s="10">
        <v>123296774145</v>
      </c>
      <c r="U17" s="10">
        <f t="shared" si="1"/>
        <v>123296774145</v>
      </c>
      <c r="W17" s="17">
        <f>U17/درآمد!$L$13*100</f>
        <v>1.8313868837746712</v>
      </c>
      <c r="Y17" s="21">
        <v>842305000</v>
      </c>
      <c r="Z17" s="34">
        <f t="shared" si="2"/>
        <v>1.7805485037106095</v>
      </c>
      <c r="AA17" s="33">
        <f t="shared" si="4"/>
        <v>13038697369.219452</v>
      </c>
      <c r="AB17" s="51">
        <f t="shared" si="3"/>
        <v>1.7805485037106095</v>
      </c>
      <c r="AC17" s="51"/>
    </row>
    <row r="18" spans="1:29" ht="21.75" customHeight="1">
      <c r="A18" s="53" t="s">
        <v>176</v>
      </c>
      <c r="B18" s="53"/>
      <c r="D18" s="10">
        <v>0</v>
      </c>
      <c r="F18" s="10">
        <v>0</v>
      </c>
      <c r="H18" s="10">
        <v>0</v>
      </c>
      <c r="J18" s="10">
        <f t="shared" si="0"/>
        <v>0</v>
      </c>
      <c r="L18" s="17">
        <v>0</v>
      </c>
      <c r="N18" s="10">
        <v>0</v>
      </c>
      <c r="P18" s="51">
        <v>0</v>
      </c>
      <c r="Q18" s="51"/>
      <c r="S18" s="10">
        <v>2689655125</v>
      </c>
      <c r="U18" s="10">
        <f t="shared" si="1"/>
        <v>2689655125</v>
      </c>
      <c r="W18" s="17">
        <f>U18/درآمد!$L$13*100</f>
        <v>3.9950754202291335E-2</v>
      </c>
      <c r="Y18" s="21">
        <v>1956763200</v>
      </c>
      <c r="Z18" s="34">
        <f t="shared" si="2"/>
        <v>3.8841741331239292E-2</v>
      </c>
      <c r="AA18" s="33">
        <f t="shared" si="4"/>
        <v>-2703293426.0388417</v>
      </c>
      <c r="AB18" s="51">
        <f t="shared" si="3"/>
        <v>3.8841741331239292E-2</v>
      </c>
      <c r="AC18" s="51"/>
    </row>
    <row r="19" spans="1:29" ht="21.75" customHeight="1">
      <c r="A19" s="53" t="s">
        <v>177</v>
      </c>
      <c r="B19" s="53"/>
      <c r="D19" s="10">
        <v>0</v>
      </c>
      <c r="F19" s="10">
        <v>0</v>
      </c>
      <c r="H19" s="10">
        <v>0</v>
      </c>
      <c r="J19" s="10">
        <f t="shared" si="0"/>
        <v>0</v>
      </c>
      <c r="L19" s="17">
        <v>0</v>
      </c>
      <c r="N19" s="10">
        <v>0</v>
      </c>
      <c r="P19" s="51">
        <v>0</v>
      </c>
      <c r="Q19" s="51"/>
      <c r="S19" s="10">
        <v>3973373748</v>
      </c>
      <c r="U19" s="10">
        <f t="shared" si="1"/>
        <v>3973373748</v>
      </c>
      <c r="W19" s="17">
        <f>U19/درآمد!$L$13*100</f>
        <v>5.9018450538406882E-2</v>
      </c>
      <c r="Y19" s="21">
        <v>1832912000</v>
      </c>
      <c r="Z19" s="34">
        <f t="shared" si="2"/>
        <v>5.7380127993975724E-2</v>
      </c>
      <c r="AA19" s="33">
        <f t="shared" si="4"/>
        <v>123296774144.94263</v>
      </c>
      <c r="AB19" s="51">
        <f t="shared" si="3"/>
        <v>5.7380127993975724E-2</v>
      </c>
      <c r="AC19" s="51"/>
    </row>
    <row r="20" spans="1:29" ht="21.75" customHeight="1">
      <c r="A20" s="53" t="s">
        <v>42</v>
      </c>
      <c r="B20" s="53"/>
      <c r="D20" s="10">
        <v>0</v>
      </c>
      <c r="F20" s="10">
        <v>1497054364</v>
      </c>
      <c r="H20" s="10">
        <v>0</v>
      </c>
      <c r="J20" s="10">
        <f t="shared" si="0"/>
        <v>1497054364</v>
      </c>
      <c r="L20" s="17">
        <v>0.21</v>
      </c>
      <c r="N20" s="10">
        <v>0</v>
      </c>
      <c r="P20" s="51">
        <v>1497054364</v>
      </c>
      <c r="Q20" s="51"/>
      <c r="S20" s="10">
        <v>9203271595</v>
      </c>
      <c r="U20" s="10">
        <f t="shared" si="1"/>
        <v>10700325959</v>
      </c>
      <c r="W20" s="17">
        <f>U20/درآمد!$L$13*100</f>
        <v>0.15893713967228654</v>
      </c>
      <c r="Y20" s="21">
        <v>204756562</v>
      </c>
      <c r="Z20" s="34">
        <f t="shared" si="2"/>
        <v>0.154525124502504</v>
      </c>
      <c r="AA20" s="33">
        <f t="shared" si="4"/>
        <v>2689655124.8454747</v>
      </c>
      <c r="AB20" s="51">
        <f t="shared" si="3"/>
        <v>0.154525124502504</v>
      </c>
      <c r="AC20" s="51"/>
    </row>
    <row r="21" spans="1:29" ht="21.75" customHeight="1">
      <c r="A21" s="53" t="s">
        <v>178</v>
      </c>
      <c r="B21" s="53"/>
      <c r="D21" s="10">
        <v>0</v>
      </c>
      <c r="F21" s="10">
        <v>0</v>
      </c>
      <c r="H21" s="10">
        <v>0</v>
      </c>
      <c r="J21" s="10">
        <f t="shared" si="0"/>
        <v>0</v>
      </c>
      <c r="L21" s="17">
        <v>0</v>
      </c>
      <c r="N21" s="10">
        <v>0</v>
      </c>
      <c r="P21" s="51">
        <v>0</v>
      </c>
      <c r="Q21" s="51"/>
      <c r="S21" s="10">
        <v>100776133825</v>
      </c>
      <c r="U21" s="10">
        <f t="shared" si="1"/>
        <v>100776133825</v>
      </c>
      <c r="W21" s="17">
        <f>U21/درآمد!$L$13*100</f>
        <v>1.4968768726064061</v>
      </c>
      <c r="Y21" s="21"/>
      <c r="Z21" s="34">
        <f t="shared" si="2"/>
        <v>1.4553243224418981</v>
      </c>
      <c r="AA21" s="33">
        <f t="shared" si="4"/>
        <v>3973373746.5446758</v>
      </c>
      <c r="AB21" s="51">
        <f t="shared" si="3"/>
        <v>1.4553243224418981</v>
      </c>
      <c r="AC21" s="51"/>
    </row>
    <row r="22" spans="1:29" ht="21.75" customHeight="1">
      <c r="A22" s="53" t="s">
        <v>179</v>
      </c>
      <c r="B22" s="53"/>
      <c r="D22" s="10">
        <v>0</v>
      </c>
      <c r="F22" s="10">
        <v>0</v>
      </c>
      <c r="H22" s="10">
        <v>0</v>
      </c>
      <c r="J22" s="10">
        <f t="shared" si="0"/>
        <v>0</v>
      </c>
      <c r="L22" s="17">
        <v>0</v>
      </c>
      <c r="N22" s="10">
        <v>0</v>
      </c>
      <c r="P22" s="51">
        <v>0</v>
      </c>
      <c r="Q22" s="51"/>
      <c r="S22" s="10">
        <v>1811820574</v>
      </c>
      <c r="U22" s="10">
        <f t="shared" si="1"/>
        <v>1811820574</v>
      </c>
      <c r="W22" s="17">
        <f>U22/درآمد!$L$13*100</f>
        <v>2.6911851165501523E-2</v>
      </c>
      <c r="Y22" s="21">
        <v>6390749</v>
      </c>
      <c r="Z22" s="34">
        <f t="shared" si="2"/>
        <v>2.6164791693851639E-2</v>
      </c>
      <c r="AA22" s="33">
        <f t="shared" si="4"/>
        <v>9203271594.973835</v>
      </c>
      <c r="AB22" s="51">
        <f t="shared" si="3"/>
        <v>2.6164791693851639E-2</v>
      </c>
      <c r="AC22" s="51"/>
    </row>
    <row r="23" spans="1:29" ht="21.75" customHeight="1">
      <c r="A23" s="53" t="s">
        <v>180</v>
      </c>
      <c r="B23" s="53"/>
      <c r="D23" s="10">
        <v>0</v>
      </c>
      <c r="F23" s="10">
        <v>0</v>
      </c>
      <c r="H23" s="10">
        <v>0</v>
      </c>
      <c r="J23" s="10">
        <f t="shared" si="0"/>
        <v>0</v>
      </c>
      <c r="L23" s="17">
        <v>0</v>
      </c>
      <c r="N23" s="10">
        <v>0</v>
      </c>
      <c r="P23" s="51">
        <v>0</v>
      </c>
      <c r="Q23" s="51"/>
      <c r="S23" s="10">
        <v>1845245551</v>
      </c>
      <c r="U23" s="10">
        <f t="shared" si="1"/>
        <v>1845245551</v>
      </c>
      <c r="W23" s="17">
        <f>U23/درآمد!$L$13*100</f>
        <v>2.7408328586689207E-2</v>
      </c>
      <c r="Y23" s="30">
        <v>23150276136</v>
      </c>
      <c r="Z23" s="34">
        <f t="shared" si="2"/>
        <v>2.664748715118713E-2</v>
      </c>
      <c r="AA23" s="33">
        <f t="shared" si="4"/>
        <v>100776133824.97336</v>
      </c>
      <c r="AB23" s="51">
        <f t="shared" si="3"/>
        <v>2.664748715118713E-2</v>
      </c>
      <c r="AC23" s="51"/>
    </row>
    <row r="24" spans="1:29" ht="21.75" customHeight="1">
      <c r="A24" s="53" t="s">
        <v>181</v>
      </c>
      <c r="B24" s="53"/>
      <c r="D24" s="10">
        <v>0</v>
      </c>
      <c r="F24" s="10">
        <v>0</v>
      </c>
      <c r="H24" s="10">
        <v>0</v>
      </c>
      <c r="J24" s="10">
        <f t="shared" si="0"/>
        <v>0</v>
      </c>
      <c r="L24" s="17">
        <v>0</v>
      </c>
      <c r="N24" s="10">
        <v>0</v>
      </c>
      <c r="P24" s="51">
        <v>0</v>
      </c>
      <c r="Q24" s="51"/>
      <c r="S24" s="10">
        <v>-3584744642</v>
      </c>
      <c r="U24" s="10">
        <f t="shared" si="1"/>
        <v>-3584744642</v>
      </c>
      <c r="W24" s="17">
        <f>U24/درآمد!$L$13*100</f>
        <v>-5.3245953631517295E-2</v>
      </c>
      <c r="Y24" s="30">
        <v>1497054364</v>
      </c>
      <c r="Z24" s="34">
        <f t="shared" si="2"/>
        <v>-5.1767872701936085E-2</v>
      </c>
      <c r="AA24" s="33">
        <f>S22-Z24</f>
        <v>1811820574.0517678</v>
      </c>
      <c r="AB24" s="51">
        <f t="shared" si="3"/>
        <v>-5.1767872701936085E-2</v>
      </c>
      <c r="AC24" s="51"/>
    </row>
    <row r="25" spans="1:29" ht="21.75" customHeight="1">
      <c r="A25" s="53" t="s">
        <v>182</v>
      </c>
      <c r="B25" s="53"/>
      <c r="D25" s="10">
        <v>0</v>
      </c>
      <c r="F25" s="10">
        <v>0</v>
      </c>
      <c r="H25" s="10">
        <v>0</v>
      </c>
      <c r="J25" s="10">
        <f t="shared" si="0"/>
        <v>0</v>
      </c>
      <c r="L25" s="17">
        <v>0</v>
      </c>
      <c r="N25" s="10">
        <v>0</v>
      </c>
      <c r="P25" s="51">
        <v>0</v>
      </c>
      <c r="Q25" s="51"/>
      <c r="S25" s="10">
        <v>758520916</v>
      </c>
      <c r="U25" s="10">
        <f t="shared" si="1"/>
        <v>758520916</v>
      </c>
      <c r="W25" s="17">
        <f>U25/درآمد!$L$13*100</f>
        <v>1.1266679653739203E-2</v>
      </c>
      <c r="Y25" s="30">
        <v>11933443142</v>
      </c>
      <c r="Z25" s="34">
        <f t="shared" si="2"/>
        <v>1.0953922285336372E-2</v>
      </c>
      <c r="AA25" s="33">
        <f t="shared" si="4"/>
        <v>1845245550.9890461</v>
      </c>
      <c r="AB25" s="51">
        <f t="shared" si="3"/>
        <v>1.0953922285336372E-2</v>
      </c>
      <c r="AC25" s="51"/>
    </row>
    <row r="26" spans="1:29" ht="21.75" customHeight="1">
      <c r="A26" s="53" t="s">
        <v>183</v>
      </c>
      <c r="B26" s="53"/>
      <c r="D26" s="10">
        <v>0</v>
      </c>
      <c r="F26" s="10">
        <v>0</v>
      </c>
      <c r="H26" s="10">
        <v>0</v>
      </c>
      <c r="J26" s="10">
        <f t="shared" si="0"/>
        <v>0</v>
      </c>
      <c r="L26" s="17">
        <v>0</v>
      </c>
      <c r="N26" s="10">
        <v>0</v>
      </c>
      <c r="P26" s="51">
        <v>0</v>
      </c>
      <c r="Q26" s="51"/>
      <c r="S26" s="10">
        <v>431706857</v>
      </c>
      <c r="U26" s="10">
        <f t="shared" si="1"/>
        <v>431706857</v>
      </c>
      <c r="W26" s="17">
        <f>U26/درآمد!$L$13*100</f>
        <v>6.412351669603268E-3</v>
      </c>
      <c r="Y26" s="30">
        <v>18121819892</v>
      </c>
      <c r="Z26" s="34">
        <f t="shared" si="2"/>
        <v>6.2343480079128395E-3</v>
      </c>
      <c r="AA26" s="33">
        <f t="shared" si="4"/>
        <v>-3584744642.0062342</v>
      </c>
      <c r="AB26" s="51">
        <f t="shared" si="3"/>
        <v>6.2343480079128395E-3</v>
      </c>
      <c r="AC26" s="51"/>
    </row>
    <row r="27" spans="1:29" ht="21.75" customHeight="1">
      <c r="A27" s="53" t="s">
        <v>184</v>
      </c>
      <c r="B27" s="53"/>
      <c r="D27" s="10">
        <v>0</v>
      </c>
      <c r="F27" s="10">
        <v>0</v>
      </c>
      <c r="H27" s="10">
        <v>0</v>
      </c>
      <c r="J27" s="10">
        <f t="shared" si="0"/>
        <v>0</v>
      </c>
      <c r="L27" s="17">
        <v>0</v>
      </c>
      <c r="N27" s="10">
        <v>0</v>
      </c>
      <c r="P27" s="51">
        <v>0</v>
      </c>
      <c r="Q27" s="51"/>
      <c r="S27" s="10">
        <v>103245864</v>
      </c>
      <c r="U27" s="10">
        <f t="shared" si="1"/>
        <v>103245864</v>
      </c>
      <c r="W27" s="17">
        <f>U27/درآمد!$L$13*100</f>
        <v>1.533560974687117E-3</v>
      </c>
      <c r="Y27" s="21">
        <v>28537140969</v>
      </c>
      <c r="Z27" s="34">
        <f t="shared" si="2"/>
        <v>1.4909900922737485E-3</v>
      </c>
      <c r="AA27" s="33">
        <f t="shared" si="4"/>
        <v>758520915.99850905</v>
      </c>
      <c r="AB27" s="51">
        <f t="shared" si="3"/>
        <v>1.4909900922737485E-3</v>
      </c>
      <c r="AC27" s="51"/>
    </row>
    <row r="28" spans="1:29" ht="21.75" customHeight="1">
      <c r="A28" s="53" t="s">
        <v>185</v>
      </c>
      <c r="B28" s="53"/>
      <c r="D28" s="10">
        <v>0</v>
      </c>
      <c r="F28" s="10">
        <v>0</v>
      </c>
      <c r="H28" s="10">
        <v>0</v>
      </c>
      <c r="J28" s="10">
        <f t="shared" si="0"/>
        <v>0</v>
      </c>
      <c r="L28" s="17">
        <v>0</v>
      </c>
      <c r="N28" s="10">
        <v>0</v>
      </c>
      <c r="P28" s="51">
        <v>0</v>
      </c>
      <c r="Q28" s="51"/>
      <c r="S28" s="10">
        <v>12249182767</v>
      </c>
      <c r="U28" s="10">
        <f t="shared" si="1"/>
        <v>12249182767</v>
      </c>
      <c r="W28" s="17">
        <f>U28/درآمد!$L$13*100</f>
        <v>0.1819430622739634</v>
      </c>
      <c r="Y28" s="21">
        <v>-1293660750</v>
      </c>
      <c r="Z28" s="34">
        <f t="shared" si="2"/>
        <v>0.17689241424767718</v>
      </c>
      <c r="AA28" s="33">
        <f t="shared" si="4"/>
        <v>431706856.8231076</v>
      </c>
      <c r="AB28" s="51">
        <f t="shared" si="3"/>
        <v>0.17689241424767718</v>
      </c>
      <c r="AC28" s="51"/>
    </row>
    <row r="29" spans="1:29" ht="21.75" customHeight="1">
      <c r="A29" s="53" t="s">
        <v>186</v>
      </c>
      <c r="B29" s="53"/>
      <c r="D29" s="10">
        <v>0</v>
      </c>
      <c r="F29" s="10">
        <v>0</v>
      </c>
      <c r="H29" s="10">
        <v>0</v>
      </c>
      <c r="J29" s="10">
        <f t="shared" si="0"/>
        <v>0</v>
      </c>
      <c r="L29" s="17">
        <v>0</v>
      </c>
      <c r="N29" s="10">
        <v>0</v>
      </c>
      <c r="P29" s="51">
        <v>0</v>
      </c>
      <c r="Q29" s="51"/>
      <c r="S29" s="10">
        <v>196059692895</v>
      </c>
      <c r="U29" s="10">
        <f t="shared" si="1"/>
        <v>196059692895</v>
      </c>
      <c r="W29" s="17">
        <f>U29/درآمد!$L$13*100</f>
        <v>2.912169864091728</v>
      </c>
      <c r="Y29" s="21">
        <v>5098424358</v>
      </c>
      <c r="Z29" s="34">
        <f t="shared" si="2"/>
        <v>2.8313294913264406</v>
      </c>
      <c r="AA29" s="33">
        <f t="shared" si="4"/>
        <v>103245861.16867051</v>
      </c>
      <c r="AB29" s="51">
        <f t="shared" si="3"/>
        <v>2.8313294913264406</v>
      </c>
      <c r="AC29" s="51"/>
    </row>
    <row r="30" spans="1:29" ht="21.75" customHeight="1">
      <c r="A30" s="53" t="s">
        <v>39</v>
      </c>
      <c r="B30" s="53"/>
      <c r="D30" s="10">
        <v>0</v>
      </c>
      <c r="F30" s="10">
        <v>7219894968</v>
      </c>
      <c r="H30" s="10">
        <v>0</v>
      </c>
      <c r="J30" s="10">
        <f t="shared" si="0"/>
        <v>7219894968</v>
      </c>
      <c r="L30" s="17">
        <v>1</v>
      </c>
      <c r="N30" s="10">
        <v>0</v>
      </c>
      <c r="P30" s="51">
        <v>23150276136</v>
      </c>
      <c r="Q30" s="51"/>
      <c r="S30" s="10">
        <v>0</v>
      </c>
      <c r="U30" s="10">
        <f t="shared" si="1"/>
        <v>23150276136</v>
      </c>
      <c r="W30" s="17">
        <f>U30/درآمد!$L$13*100</f>
        <v>0.34386229781950456</v>
      </c>
      <c r="Y30" s="21">
        <v>9645468700</v>
      </c>
      <c r="Z30" s="34">
        <f t="shared" si="2"/>
        <v>0.3343168531397771</v>
      </c>
      <c r="AA30" s="33">
        <f t="shared" si="4"/>
        <v>12249182766.665684</v>
      </c>
      <c r="AB30" s="51">
        <f t="shared" si="3"/>
        <v>0.3343168531397771</v>
      </c>
      <c r="AC30" s="51"/>
    </row>
    <row r="31" spans="1:29" ht="21.75" customHeight="1">
      <c r="A31" s="53" t="s">
        <v>187</v>
      </c>
      <c r="B31" s="53"/>
      <c r="D31" s="10">
        <v>0</v>
      </c>
      <c r="F31" s="10">
        <v>2551719843</v>
      </c>
      <c r="H31" s="10">
        <v>0</v>
      </c>
      <c r="J31" s="10">
        <f t="shared" si="0"/>
        <v>2551719843</v>
      </c>
      <c r="L31" s="17">
        <v>0.35</v>
      </c>
      <c r="N31" s="10">
        <v>0</v>
      </c>
      <c r="P31" s="51">
        <v>11933443142</v>
      </c>
      <c r="Q31" s="51"/>
      <c r="S31" s="10">
        <v>0</v>
      </c>
      <c r="U31" s="10">
        <f t="shared" si="1"/>
        <v>11933443142</v>
      </c>
      <c r="W31" s="17">
        <f>U31/درآمد!$L$13*100</f>
        <v>0.17725322823797388</v>
      </c>
      <c r="Y31" s="21">
        <v>724930000</v>
      </c>
      <c r="Z31" s="34">
        <f t="shared" si="2"/>
        <v>0.17233276764901798</v>
      </c>
      <c r="AA31" s="33">
        <f t="shared" si="4"/>
        <v>196059692894.82767</v>
      </c>
      <c r="AB31" s="51">
        <f t="shared" si="3"/>
        <v>0.17233276764901798</v>
      </c>
      <c r="AC31" s="51"/>
    </row>
    <row r="32" spans="1:29" ht="21.75" customHeight="1">
      <c r="A32" s="53" t="s">
        <v>188</v>
      </c>
      <c r="B32" s="53"/>
      <c r="D32" s="10">
        <v>0</v>
      </c>
      <c r="F32" s="10">
        <v>2853972869</v>
      </c>
      <c r="H32" s="10">
        <v>0</v>
      </c>
      <c r="J32" s="10">
        <f t="shared" si="0"/>
        <v>2853972869</v>
      </c>
      <c r="L32" s="17">
        <v>0.4</v>
      </c>
      <c r="N32" s="10">
        <v>0</v>
      </c>
      <c r="P32" s="51">
        <v>18121819892</v>
      </c>
      <c r="Q32" s="51"/>
      <c r="S32" s="10">
        <v>0</v>
      </c>
      <c r="U32" s="10">
        <f t="shared" si="1"/>
        <v>18121819892</v>
      </c>
      <c r="W32" s="17">
        <f>U32/درآمد!$L$13*100</f>
        <v>0.26917219441042117</v>
      </c>
      <c r="Y32" s="21">
        <v>1813763200</v>
      </c>
      <c r="Z32" s="34">
        <f t="shared" si="2"/>
        <v>0.26170010948759492</v>
      </c>
      <c r="AA32" s="33">
        <f t="shared" si="4"/>
        <v>-0.26170010948759492</v>
      </c>
    </row>
    <row r="33" spans="1:27" ht="21.75" customHeight="1">
      <c r="A33" s="53" t="s">
        <v>38</v>
      </c>
      <c r="B33" s="53"/>
      <c r="D33" s="10">
        <v>0</v>
      </c>
      <c r="F33" s="10">
        <v>1086675030</v>
      </c>
      <c r="H33" s="10">
        <v>0</v>
      </c>
      <c r="J33" s="10">
        <f t="shared" si="0"/>
        <v>1086675030</v>
      </c>
      <c r="L33" s="17">
        <v>0.15</v>
      </c>
      <c r="N33" s="10">
        <v>0</v>
      </c>
      <c r="P33" s="51">
        <v>-1293660750</v>
      </c>
      <c r="Q33" s="51"/>
      <c r="S33" s="10">
        <v>0</v>
      </c>
      <c r="U33" s="10">
        <f t="shared" si="1"/>
        <v>-1293660750</v>
      </c>
      <c r="W33" s="17">
        <f>U33/درآمد!$L$13*100</f>
        <v>-1.9215371578317816E-2</v>
      </c>
      <c r="Y33" s="21">
        <v>1689912000</v>
      </c>
      <c r="Z33" s="34">
        <f t="shared" si="2"/>
        <v>-1.8681962514386308E-2</v>
      </c>
      <c r="AA33" s="33">
        <f t="shared" si="4"/>
        <v>1.8681962514386308E-2</v>
      </c>
    </row>
    <row r="34" spans="1:27" ht="21.75" customHeight="1">
      <c r="A34" s="53" t="s">
        <v>37</v>
      </c>
      <c r="B34" s="53"/>
      <c r="D34" s="10">
        <v>0</v>
      </c>
      <c r="F34" s="10">
        <v>558561920</v>
      </c>
      <c r="H34" s="10">
        <v>0</v>
      </c>
      <c r="J34" s="10">
        <f t="shared" si="0"/>
        <v>558561920</v>
      </c>
      <c r="L34" s="17">
        <v>0.08</v>
      </c>
      <c r="N34" s="10">
        <v>0</v>
      </c>
      <c r="P34" s="51">
        <v>5098424358</v>
      </c>
      <c r="Q34" s="51"/>
      <c r="S34" s="10">
        <v>0</v>
      </c>
      <c r="U34" s="10">
        <f t="shared" si="1"/>
        <v>5098424358</v>
      </c>
      <c r="W34" s="17">
        <f>U34/درآمد!$L$13*100</f>
        <v>7.5729373796736485E-2</v>
      </c>
      <c r="Y34" s="21">
        <v>85381562</v>
      </c>
      <c r="Z34" s="34">
        <f t="shared" si="2"/>
        <v>7.3627164415856372E-2</v>
      </c>
      <c r="AA34" s="33">
        <f t="shared" si="4"/>
        <v>-7.3627164415856372E-2</v>
      </c>
    </row>
    <row r="35" spans="1:27" ht="21.75" customHeight="1">
      <c r="A35" s="53" t="s">
        <v>32</v>
      </c>
      <c r="B35" s="53"/>
      <c r="D35" s="10">
        <v>0</v>
      </c>
      <c r="F35" s="10">
        <v>842305000</v>
      </c>
      <c r="H35" s="10">
        <v>0</v>
      </c>
      <c r="J35" s="10">
        <f t="shared" si="0"/>
        <v>842305000</v>
      </c>
      <c r="L35" s="17">
        <v>0.12</v>
      </c>
      <c r="N35" s="10">
        <v>0</v>
      </c>
      <c r="P35" s="51">
        <v>724930000</v>
      </c>
      <c r="Q35" s="51"/>
      <c r="S35" s="10">
        <v>0</v>
      </c>
      <c r="U35" s="10">
        <f t="shared" si="1"/>
        <v>724930000</v>
      </c>
      <c r="W35" s="17">
        <f>U35/درآمد!$L$13*100</f>
        <v>1.0767737459971585E-2</v>
      </c>
      <c r="Z35" s="34">
        <f t="shared" si="2"/>
        <v>1.0468830476269815E-2</v>
      </c>
    </row>
    <row r="36" spans="1:27" ht="21.75" customHeight="1">
      <c r="A36" s="53" t="s">
        <v>36</v>
      </c>
      <c r="B36" s="53"/>
      <c r="D36" s="10">
        <v>0</v>
      </c>
      <c r="F36" s="10">
        <v>1956763200</v>
      </c>
      <c r="H36" s="10">
        <v>0</v>
      </c>
      <c r="J36" s="10">
        <f t="shared" si="0"/>
        <v>1956763200</v>
      </c>
      <c r="L36" s="17">
        <v>0.27</v>
      </c>
      <c r="N36" s="10">
        <v>0</v>
      </c>
      <c r="P36" s="51">
        <v>1813763200</v>
      </c>
      <c r="Q36" s="51"/>
      <c r="S36" s="10">
        <v>0</v>
      </c>
      <c r="U36" s="10">
        <f t="shared" si="1"/>
        <v>1813763200</v>
      </c>
      <c r="W36" s="17">
        <f>U36/درآمد!$L$13*100</f>
        <v>2.6940705933204495E-2</v>
      </c>
      <c r="Z36" s="34">
        <f t="shared" si="2"/>
        <v>2.6192845467695725E-2</v>
      </c>
    </row>
    <row r="37" spans="1:27" ht="21.75" customHeight="1">
      <c r="A37" s="53" t="s">
        <v>35</v>
      </c>
      <c r="B37" s="53"/>
      <c r="D37" s="10">
        <v>0</v>
      </c>
      <c r="F37" s="10">
        <v>1832912000</v>
      </c>
      <c r="H37" s="10">
        <v>0</v>
      </c>
      <c r="J37" s="10">
        <f t="shared" si="0"/>
        <v>1832912000</v>
      </c>
      <c r="L37" s="17">
        <v>0.25</v>
      </c>
      <c r="N37" s="10">
        <v>0</v>
      </c>
      <c r="P37" s="51">
        <v>1689912000</v>
      </c>
      <c r="Q37" s="51"/>
      <c r="S37" s="10">
        <v>0</v>
      </c>
      <c r="U37" s="10">
        <f t="shared" si="1"/>
        <v>1689912000</v>
      </c>
      <c r="W37" s="17">
        <f>U37/درآمد!$L$13*100</f>
        <v>2.5101083892866208E-2</v>
      </c>
      <c r="Z37" s="34">
        <f t="shared" si="2"/>
        <v>2.4404290411231534E-2</v>
      </c>
    </row>
    <row r="38" spans="1:27" ht="21.75" customHeight="1">
      <c r="A38" s="50" t="s">
        <v>34</v>
      </c>
      <c r="B38" s="50"/>
      <c r="D38" s="11">
        <v>0</v>
      </c>
      <c r="F38" s="11">
        <v>204756562</v>
      </c>
      <c r="H38" s="11">
        <v>0</v>
      </c>
      <c r="J38" s="11">
        <f t="shared" si="0"/>
        <v>204756562</v>
      </c>
      <c r="L38" s="12">
        <v>0.03</v>
      </c>
      <c r="N38" s="11">
        <v>0</v>
      </c>
      <c r="P38" s="51">
        <v>85381562</v>
      </c>
      <c r="Q38" s="52"/>
      <c r="S38" s="11">
        <v>0</v>
      </c>
      <c r="U38" s="11">
        <f t="shared" si="1"/>
        <v>85381562</v>
      </c>
      <c r="W38" s="12">
        <f>U38/درآمد!$L$13*100</f>
        <v>1.2682138186284006E-3</v>
      </c>
      <c r="Z38" s="34">
        <f t="shared" si="2"/>
        <v>1.2330088399943727E-3</v>
      </c>
    </row>
    <row r="39" spans="1:27" ht="21.75" customHeight="1" thickBot="1">
      <c r="A39" s="47" t="s">
        <v>21</v>
      </c>
      <c r="B39" s="47"/>
      <c r="D39" s="14">
        <v>0</v>
      </c>
      <c r="F39" s="14">
        <f>SUM(F9:F38)</f>
        <v>34853444352</v>
      </c>
      <c r="H39" s="14">
        <v>4517657247</v>
      </c>
      <c r="J39" s="14">
        <f>D39+F39+H39</f>
        <v>39371101599</v>
      </c>
      <c r="L39" s="15">
        <v>5.46</v>
      </c>
      <c r="N39" s="14">
        <v>0</v>
      </c>
      <c r="Q39" s="14">
        <f>SUM(P9:Q38)</f>
        <v>101003953573</v>
      </c>
      <c r="S39" s="14">
        <f>SUM(S9:S38)</f>
        <v>556185786979</v>
      </c>
      <c r="U39" s="14">
        <f>SUM(U9:U38)</f>
        <v>657189740552</v>
      </c>
      <c r="W39" s="15">
        <f>SUM(W9:W38)</f>
        <v>9.7615584782679399</v>
      </c>
      <c r="Z39" s="34">
        <f t="shared" si="2"/>
        <v>9.4905825177363745</v>
      </c>
    </row>
    <row r="40" spans="1:27" ht="13.5" thickTop="1">
      <c r="F40" s="20">
        <v>34853444352</v>
      </c>
      <c r="H40">
        <v>4517657247</v>
      </c>
      <c r="J40" s="20">
        <f>F40+H40</f>
        <v>39371101599</v>
      </c>
      <c r="Q40" s="20">
        <v>101003953573</v>
      </c>
      <c r="S40" s="20">
        <v>556185786979</v>
      </c>
      <c r="U40" s="20">
        <f t="shared" si="1"/>
        <v>556185786979</v>
      </c>
      <c r="Z40" s="34">
        <f t="shared" si="2"/>
        <v>8.0319682137501083</v>
      </c>
    </row>
    <row r="41" spans="1:27">
      <c r="S41" s="20">
        <f>S39-S40</f>
        <v>0</v>
      </c>
      <c r="U41" s="20">
        <f t="shared" si="1"/>
        <v>0</v>
      </c>
      <c r="Z41" s="34">
        <f t="shared" si="2"/>
        <v>0</v>
      </c>
    </row>
    <row r="42" spans="1:27">
      <c r="F42" s="20">
        <f>F39-F40</f>
        <v>0</v>
      </c>
      <c r="H42" s="20">
        <f>H39-H40</f>
        <v>0</v>
      </c>
      <c r="J42" s="20">
        <f>J39-J40</f>
        <v>0</v>
      </c>
      <c r="Q42" s="20">
        <f>Q39-Q40</f>
        <v>0</v>
      </c>
    </row>
  </sheetData>
  <mergeCells count="92">
    <mergeCell ref="AB31:AC31"/>
    <mergeCell ref="AB26:AC26"/>
    <mergeCell ref="AB27:AC27"/>
    <mergeCell ref="AB28:AC28"/>
    <mergeCell ref="AB29:AC29"/>
    <mergeCell ref="AB30:AC30"/>
    <mergeCell ref="AB21:AC21"/>
    <mergeCell ref="AB22:AC22"/>
    <mergeCell ref="AB23:AC23"/>
    <mergeCell ref="AB24:AC24"/>
    <mergeCell ref="AB25:AC25"/>
    <mergeCell ref="AB16:AC16"/>
    <mergeCell ref="AB17:AC17"/>
    <mergeCell ref="AB18:AC18"/>
    <mergeCell ref="AB19:AC19"/>
    <mergeCell ref="AB20:AC20"/>
    <mergeCell ref="AB11:AC11"/>
    <mergeCell ref="AB12:AC12"/>
    <mergeCell ref="AB13:AC13"/>
    <mergeCell ref="AB14:AC14"/>
    <mergeCell ref="AB15:AC15"/>
    <mergeCell ref="A37:B37"/>
    <mergeCell ref="P37:Q37"/>
    <mergeCell ref="A38:B38"/>
    <mergeCell ref="P38:Q38"/>
    <mergeCell ref="A39:B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2025-11-26T10:48:45Z</dcterms:created>
  <dcterms:modified xsi:type="dcterms:W3CDTF">2025-11-30T13:02:18Z</dcterms:modified>
</cp:coreProperties>
</file>