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4\آذر\"/>
    </mc:Choice>
  </mc:AlternateContent>
  <xr:revisionPtr revIDLastSave="0" documentId="13_ncr:1_{278DA2CC-3DD0-4862-9A6B-31123E8BE62D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_FilterDatabase" localSheetId="15" hidden="1">'درآمد ناشی از فروش'!$A$1:$A$70</definedName>
    <definedName name="_xlnm.Print_Area" localSheetId="3">اوراق!$A$1:$AM$33</definedName>
    <definedName name="_xlnm.Print_Area" localSheetId="4">'تعدیل قیمت'!$A$1:$N$13</definedName>
    <definedName name="_xlnm.Print_Area" localSheetId="6">درآمد!$A$1:$K$13</definedName>
    <definedName name="_xlnm.Print_Area" localSheetId="10">'درآمد سپرده بانکی'!$A$1:$H$28</definedName>
    <definedName name="_xlnm.Print_Area" localSheetId="9">'درآمد سرمایه گذاری در اوراق به'!$A$1:$S$45</definedName>
    <definedName name="_xlnm.Print_Area" localSheetId="7">'درآمد سرمایه گذاری در سهام'!$A$1:$X$24</definedName>
    <definedName name="_xlnm.Print_Area" localSheetId="8">'درآمد سرمایه گذاری در صندوق'!$A$1:$X$40</definedName>
    <definedName name="_xlnm.Print_Area" localSheetId="12">'درآمد سود سهام'!$A$1:$T$15</definedName>
    <definedName name="_xlnm.Print_Area" localSheetId="16">'درآمد ناشی از تغییر قیمت اوراق'!$A$1:$R$45</definedName>
    <definedName name="_xlnm.Print_Area" localSheetId="15">'درآمد ناشی از فروش'!$A$1:$R$66</definedName>
    <definedName name="_xlnm.Print_Area" localSheetId="11">'سایر درآمدها'!$A$1:$G$11</definedName>
    <definedName name="_xlnm.Print_Area" localSheetId="5">سپرده!$A$1:$M$26</definedName>
    <definedName name="_xlnm.Print_Area" localSheetId="13">'سود اوراق بهادار'!$A$1:$U$37</definedName>
    <definedName name="_xlnm.Print_Area" localSheetId="14">'سود سپرده بانکی'!$A$1:$N$28</definedName>
    <definedName name="_xlnm.Print_Area" localSheetId="1">سهام!$A$1:$AC$10</definedName>
    <definedName name="_xlnm.Print_Area" localSheetId="0">'صورت وضعیت'!$A$1:$C$6</definedName>
    <definedName name="_xlnm.Print_Area" localSheetId="2">'واحدهای صندوق'!$A$1:$AB$22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9" i="17" l="1"/>
  <c r="T44" i="17"/>
  <c r="N42" i="17"/>
  <c r="Y23" i="4"/>
  <c r="P40" i="10"/>
  <c r="Q40" i="10"/>
  <c r="Q44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10" i="10"/>
  <c r="S26" i="9"/>
  <c r="J9" i="8"/>
  <c r="J10" i="8"/>
  <c r="J11" i="8"/>
  <c r="J12" i="8"/>
  <c r="J13" i="8"/>
  <c r="J8" i="8"/>
  <c r="H13" i="8"/>
  <c r="H9" i="8"/>
  <c r="H10" i="8"/>
  <c r="H11" i="8"/>
  <c r="H12" i="8"/>
  <c r="H8" i="8"/>
  <c r="Q74" i="19" l="1"/>
  <c r="Q73" i="19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9" i="11"/>
  <c r="P45" i="11"/>
  <c r="P47" i="11" s="1"/>
  <c r="N45" i="11"/>
  <c r="N48" i="11" s="1"/>
  <c r="L45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9" i="11"/>
  <c r="H42" i="10"/>
  <c r="H40" i="10"/>
  <c r="F40" i="10"/>
  <c r="J40" i="10" s="1"/>
  <c r="F9" i="8" s="1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9" i="10"/>
  <c r="S43" i="10"/>
  <c r="S40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9" i="10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9" i="9"/>
  <c r="AC24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9" i="9"/>
  <c r="S24" i="9"/>
  <c r="AK9" i="9"/>
  <c r="AK10" i="9"/>
  <c r="AK11" i="9"/>
  <c r="AK12" i="9"/>
  <c r="AK13" i="9"/>
  <c r="AK14" i="9"/>
  <c r="AK15" i="9"/>
  <c r="AK16" i="9"/>
  <c r="AK17" i="9"/>
  <c r="AK18" i="9"/>
  <c r="AK8" i="9"/>
  <c r="G66" i="19"/>
  <c r="I66" i="19"/>
  <c r="I71" i="19" s="1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4" i="19"/>
  <c r="I65" i="19"/>
  <c r="I70" i="19"/>
  <c r="T63" i="19"/>
  <c r="S50" i="19"/>
  <c r="X77" i="19"/>
  <c r="W77" i="19"/>
  <c r="T40" i="19"/>
  <c r="T47" i="19"/>
  <c r="U69" i="19"/>
  <c r="T21" i="19"/>
  <c r="W64" i="19"/>
  <c r="T24" i="19"/>
  <c r="W60" i="19"/>
  <c r="O60" i="19"/>
  <c r="U60" i="19" s="1"/>
  <c r="R70" i="19"/>
  <c r="S67" i="19"/>
  <c r="N24" i="9"/>
  <c r="N27" i="9" s="1"/>
  <c r="Q70" i="19"/>
  <c r="E66" i="19"/>
  <c r="I8" i="19"/>
  <c r="Q56" i="19"/>
  <c r="Q57" i="19"/>
  <c r="Q58" i="19"/>
  <c r="Q59" i="19"/>
  <c r="Q61" i="19"/>
  <c r="Q62" i="19"/>
  <c r="Q63" i="19"/>
  <c r="Q64" i="19"/>
  <c r="Q65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21" i="19"/>
  <c r="Q22" i="19"/>
  <c r="Q23" i="19"/>
  <c r="Q24" i="19"/>
  <c r="Q25" i="19"/>
  <c r="Q26" i="19"/>
  <c r="Q27" i="19"/>
  <c r="Q28" i="19"/>
  <c r="Q29" i="19"/>
  <c r="Q30" i="19"/>
  <c r="Q8" i="19"/>
  <c r="Q9" i="19"/>
  <c r="Q11" i="19"/>
  <c r="Q12" i="19"/>
  <c r="Q13" i="19"/>
  <c r="Q14" i="19"/>
  <c r="Q15" i="19"/>
  <c r="Q16" i="19"/>
  <c r="Q17" i="19"/>
  <c r="Q18" i="19"/>
  <c r="Q19" i="19"/>
  <c r="Q20" i="19"/>
  <c r="Q10" i="19"/>
  <c r="O66" i="19"/>
  <c r="M66" i="19"/>
  <c r="M68" i="19" s="1"/>
  <c r="T36" i="5"/>
  <c r="R36" i="5"/>
  <c r="AJ36" i="5"/>
  <c r="AH37" i="5"/>
  <c r="Y22" i="4"/>
  <c r="W24" i="4"/>
  <c r="I22" i="4"/>
  <c r="I23" i="4"/>
  <c r="G24" i="4"/>
  <c r="J10" i="2"/>
  <c r="J13" i="2" s="1"/>
  <c r="H12" i="2"/>
  <c r="X12" i="2"/>
  <c r="H10" i="2"/>
  <c r="X10" i="2"/>
  <c r="Z10" i="2"/>
  <c r="Z13" i="2"/>
  <c r="E28" i="7"/>
  <c r="F28" i="7"/>
  <c r="G28" i="7"/>
  <c r="H28" i="7"/>
  <c r="I28" i="7"/>
  <c r="J28" i="7"/>
  <c r="D28" i="7"/>
  <c r="L26" i="7"/>
  <c r="J26" i="7"/>
  <c r="H26" i="7"/>
  <c r="F26" i="7"/>
  <c r="D26" i="7"/>
  <c r="F12" i="8"/>
  <c r="F11" i="8"/>
  <c r="F8" i="8"/>
  <c r="F26" i="9"/>
  <c r="Q26" i="9"/>
  <c r="U9" i="21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29" i="21"/>
  <c r="U30" i="21"/>
  <c r="U31" i="21"/>
  <c r="U32" i="21"/>
  <c r="U33" i="21"/>
  <c r="U34" i="21"/>
  <c r="U35" i="21"/>
  <c r="U36" i="21"/>
  <c r="U37" i="21"/>
  <c r="U38" i="21"/>
  <c r="U8" i="21"/>
  <c r="D45" i="11"/>
  <c r="H45" i="11"/>
  <c r="H47" i="11" s="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9" i="11"/>
  <c r="F45" i="11"/>
  <c r="F47" i="11" s="1"/>
  <c r="L48" i="11"/>
  <c r="D31" i="13"/>
  <c r="F31" i="13"/>
  <c r="F29" i="13"/>
  <c r="D29" i="13"/>
  <c r="F28" i="13"/>
  <c r="D28" i="13"/>
  <c r="F43" i="10" l="1"/>
  <c r="U40" i="10"/>
  <c r="M70" i="19"/>
  <c r="Q60" i="19"/>
  <c r="I78" i="19"/>
  <c r="Q66" i="19"/>
  <c r="Q71" i="19" s="1"/>
  <c r="R45" i="11"/>
  <c r="L49" i="11"/>
  <c r="J45" i="11"/>
  <c r="F10" i="8" s="1"/>
  <c r="D47" i="11"/>
  <c r="E69" i="19"/>
  <c r="F13" i="14"/>
  <c r="O17" i="15"/>
  <c r="N41" i="17"/>
  <c r="U44" i="21"/>
  <c r="Q47" i="21"/>
  <c r="M45" i="21"/>
  <c r="G45" i="21"/>
  <c r="C45" i="21"/>
  <c r="E45" i="21"/>
  <c r="O45" i="21"/>
  <c r="F13" i="8" l="1"/>
  <c r="Q45" i="21"/>
  <c r="Q9" i="21" l="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8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10" i="21"/>
  <c r="Q11" i="21"/>
  <c r="Q12" i="21"/>
  <c r="Q13" i="21"/>
  <c r="Q14" i="21"/>
  <c r="Q15" i="21"/>
  <c r="Q16" i="21"/>
  <c r="Q17" i="21"/>
  <c r="Q18" i="21"/>
  <c r="Q19" i="21"/>
  <c r="Q20" i="21"/>
  <c r="Q8" i="21"/>
  <c r="I45" i="21" l="1"/>
  <c r="I47" i="21" s="1"/>
  <c r="D33" i="18" l="1"/>
  <c r="E33" i="18"/>
  <c r="F33" i="18"/>
  <c r="G33" i="18"/>
  <c r="H33" i="18"/>
  <c r="I33" i="18"/>
  <c r="J33" i="18"/>
  <c r="K33" i="18"/>
  <c r="L33" i="18"/>
  <c r="M33" i="18"/>
  <c r="C33" i="18"/>
  <c r="M32" i="18"/>
  <c r="G32" i="18"/>
  <c r="D31" i="18"/>
  <c r="E31" i="18"/>
  <c r="F31" i="18"/>
  <c r="G31" i="18"/>
  <c r="H31" i="18"/>
  <c r="I31" i="18"/>
  <c r="J31" i="18"/>
  <c r="K31" i="18"/>
  <c r="L31" i="18"/>
  <c r="M31" i="18"/>
  <c r="C31" i="18"/>
  <c r="D28" i="18"/>
  <c r="E28" i="18"/>
  <c r="F28" i="18"/>
  <c r="G28" i="18"/>
  <c r="H28" i="18"/>
  <c r="I28" i="18"/>
  <c r="J28" i="18"/>
  <c r="K28" i="18"/>
  <c r="L28" i="18"/>
  <c r="M28" i="18"/>
  <c r="N28" i="18"/>
  <c r="C28" i="18"/>
</calcChain>
</file>

<file path=xl/sharedStrings.xml><?xml version="1.0" encoding="utf-8"?>
<sst xmlns="http://schemas.openxmlformats.org/spreadsheetml/2006/main" count="837" uniqueCount="310">
  <si>
    <t>صندوق سرمایه‌گذاری قابل معامله سپهر سودمند سینا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</si>
  <si>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</si>
  <si>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</si>
  <si>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</si>
  <si>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</si>
  <si>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</si>
  <si>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</si>
  <si>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</si>
  <si>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</si>
  <si>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</si>
  <si>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</si>
  <si>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</si>
  <si>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</si>
  <si>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</si>
  <si>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</si>
  <si>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</si>
  <si>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</si>
  <si>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</si>
  <si>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</si>
  <si>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توسعه گوهران امید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</si>
  <si>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</si>
  <si>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</si>
  <si>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</si>
  <si>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</si>
  <si>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</si>
  <si>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</si>
  <si>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</si>
  <si>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</si>
  <si>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</si>
  <si>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</si>
  <si>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</si>
  <si>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صندوق راهبرصنایع مهرگان1-بخشی</t>
  </si>
  <si>
    <t>صندوق س صنایع سینا1-بخشی</t>
  </si>
  <si>
    <t>صندوق س. کوانتوم بهاوند-س</t>
  </si>
  <si>
    <t>صندوق س.پشتوانه طلا آرمان آتی</t>
  </si>
  <si>
    <t>صندوق س.پشتوانه طلای پاداش</t>
  </si>
  <si>
    <t>صندوق س.سهامی درخشان آمیتیس-س</t>
  </si>
  <si>
    <t>صندوق سهامی حفظ ارزش دماوند</t>
  </si>
  <si>
    <t>صندوق صبا</t>
  </si>
  <si>
    <t>صندوق طلای عیار مفید</t>
  </si>
  <si>
    <t>صندوق مشترک سینا</t>
  </si>
  <si>
    <t>طلوع بامداد مهرگان</t>
  </si>
  <si>
    <t>صندوق س. سهام ثروت هامون-س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</si>
  <si>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</si>
  <si>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</si>
  <si>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</si>
  <si>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</si>
  <si>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</si>
  <si>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</si>
  <si>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</si>
  <si>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</si>
  <si>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</si>
  <si>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</si>
  <si>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</si>
  <si>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</si>
  <si>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</si>
  <si>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</si>
  <si>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</si>
  <si>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</si>
  <si>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</si>
  <si>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</si>
  <si>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</si>
  <si>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</si>
  <si>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</si>
  <si>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1404/09/17</t>
  </si>
  <si>
    <t>صکوک مرابحه دعبید12-3ماهه18%</t>
  </si>
  <si>
    <t>1400/12/25</t>
  </si>
  <si>
    <t>1404/12/25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</si>
  <si>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</si>
  <si>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</si>
  <si>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</si>
  <si>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</si>
  <si>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</si>
  <si>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</si>
  <si>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</si>
  <si>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</si>
  <si>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</si>
  <si>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</si>
  <si>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</si>
  <si>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</si>
  <si>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</si>
  <si>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</si>
  <si>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</si>
  <si>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</si>
  <si>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</si>
  <si>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</si>
  <si>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</si>
  <si>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</si>
  <si>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</si>
  <si>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</si>
  <si>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</si>
  <si>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</si>
  <si>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دولت207-ش.خ060614</t>
  </si>
  <si>
    <t>1403/12/14</t>
  </si>
  <si>
    <t>1406/06/14</t>
  </si>
  <si>
    <t>مرابحه عام دولت221-ش.خ060830</t>
  </si>
  <si>
    <t>1404/04/31</t>
  </si>
  <si>
    <t>1406/08/30</t>
  </si>
  <si>
    <t>مرابحه عام دولت235-ش.خ060915</t>
  </si>
  <si>
    <t>1404/07/15</t>
  </si>
  <si>
    <t>1406/09/15</t>
  </si>
  <si>
    <t>مرابحه عطرین نخ قم 070517</t>
  </si>
  <si>
    <t>1403/05/20</t>
  </si>
  <si>
    <t>1407/05/17</t>
  </si>
  <si>
    <t>مرابحه عام دولت253-ش.خ070311</t>
  </si>
  <si>
    <t>1404/09/11</t>
  </si>
  <si>
    <t>1407/03/11</t>
  </si>
  <si>
    <t>مرابحه عام دولت228-ش.خ070521</t>
  </si>
  <si>
    <t>1404/05/21</t>
  </si>
  <si>
    <t>1407/05/21</t>
  </si>
  <si>
    <t>مرابحه عام دولت239-ش.خ070922</t>
  </si>
  <si>
    <t>1404/07/22</t>
  </si>
  <si>
    <t>1407/09/22</t>
  </si>
  <si>
    <t>مرابحه عام دولت245-ش.خ070813</t>
  </si>
  <si>
    <t>1404/08/13</t>
  </si>
  <si>
    <t>1407/08/13</t>
  </si>
  <si>
    <t>مرابحه عام دولت232-ش.خ070725</t>
  </si>
  <si>
    <t>1404/06/25</t>
  </si>
  <si>
    <t>1407/07/25</t>
  </si>
  <si>
    <t>مرابحه عام دولت246-ش.خ070820</t>
  </si>
  <si>
    <t>1404/08/20</t>
  </si>
  <si>
    <t>1407/08/20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</si>
  <si>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</si>
  <si>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</si>
  <si>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</si>
  <si>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</si>
  <si>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</si>
  <si>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</si>
  <si>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</si>
  <si>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</si>
  <si>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</si>
  <si>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</si>
  <si>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</si>
  <si>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</si>
  <si>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1.58%</t>
  </si>
  <si>
    <t>-4.02%</t>
  </si>
  <si>
    <t>-2.86%</t>
  </si>
  <si>
    <t>-10.00%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</si>
  <si>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</si>
  <si>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</si>
  <si>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</si>
  <si>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</si>
  <si>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</si>
  <si>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</si>
  <si>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گاندی جنوبی</t>
  </si>
  <si>
    <t>سپرده کوتاه مدت بانک ملت گاندی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</si>
  <si>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</si>
  <si>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</si>
  <si>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</si>
  <si>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</si>
  <si>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</si>
  <si>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</si>
  <si>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</si>
  <si>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</si>
  <si>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</si>
  <si>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</si>
  <si>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</si>
  <si>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</si>
  <si>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</si>
  <si>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</si>
  <si>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</si>
  <si>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</si>
  <si>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</si>
  <si>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</si>
  <si>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</si>
  <si>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</si>
  <si>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</si>
  <si>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</si>
  <si>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</si>
  <si>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</si>
  <si>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</si>
  <si>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سرمایه گذاری سپهر صادرات</t>
  </si>
  <si>
    <t>سرمایه‌گذاری‌صندوق‌بازنشستگی‌</t>
  </si>
  <si>
    <t>فولاد امیرکبیرکاشان</t>
  </si>
  <si>
    <t>ملی‌ صنایع‌ مس‌ ایران‌</t>
  </si>
  <si>
    <t>پاکدیس</t>
  </si>
  <si>
    <t>ح . س. توسعه گوهران امید</t>
  </si>
  <si>
    <t>بانک‌اقتصادنوین‌</t>
  </si>
  <si>
    <t>بانک ملت</t>
  </si>
  <si>
    <t>بانک صادرات ایران</t>
  </si>
  <si>
    <t>فولاد مبارکه اصفهان</t>
  </si>
  <si>
    <t>بانک سینا</t>
  </si>
  <si>
    <t>گروه توسعه مالی مهرآیندگان</t>
  </si>
  <si>
    <t>س. و خدمات مدیریت صند. ب کشوری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</si>
  <si>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</si>
  <si>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</si>
  <si>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</si>
  <si>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</si>
  <si>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س. اهرمی کاریزما-واحد عادی</t>
  </si>
  <si>
    <t>صندوق س.بخشی پتروشیمی دماوند-ب</t>
  </si>
  <si>
    <t>صندوق سرمایه گذاری بخشی صنایع آبان</t>
  </si>
  <si>
    <t>صندوق س. شاخصی کیان-س</t>
  </si>
  <si>
    <t>صندوق س.بخشی صنایع پاداش-ب</t>
  </si>
  <si>
    <t>صندوق س ثروت پویا-بخشی</t>
  </si>
  <si>
    <t>صندوق س سهامی بیدار-واحدهای عادی</t>
  </si>
  <si>
    <t>صندوق س.پشتوانه طلای رز</t>
  </si>
  <si>
    <t>صندوق س صنایع مفید3- بخشی</t>
  </si>
  <si>
    <t>صندوق س اهرمی نارنج - واحدهای عادی صندوق</t>
  </si>
  <si>
    <t>صندوق س.كالاي زرگر كارآمد</t>
  </si>
  <si>
    <t>صندوق س. بخشی کیان-ب</t>
  </si>
  <si>
    <t>صندوق س. طلای سرخ نوویرا</t>
  </si>
  <si>
    <t>صندوق س بهین خودرو-بخشی</t>
  </si>
  <si>
    <t>صندوق س صنایع اندیشه صبا2-بخشی</t>
  </si>
  <si>
    <t>صندوق س صنایع دایا3-بخشی</t>
  </si>
  <si>
    <t>صندوق پالایشی یکم-سهام</t>
  </si>
  <si>
    <t>صندوق اهرمی موج-واحدهای عادی</t>
  </si>
  <si>
    <t>افق روشن بانک خاورمیانه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</si>
  <si>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</si>
  <si>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</si>
  <si>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</si>
  <si>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</si>
  <si>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</si>
  <si>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صیدک404-3ماهه18%</t>
  </si>
  <si>
    <t>اسناد خزانه-م1بودجه01-040326</t>
  </si>
  <si>
    <t>مرابحه عام دولت112-ش.خ 040408</t>
  </si>
  <si>
    <t>اسناد خزانه-م3بودجه01-040520</t>
  </si>
  <si>
    <t>مرابحه عام دولت120-ش.خ040417</t>
  </si>
  <si>
    <t>مرابحه عام دولت127-ش.خ040623</t>
  </si>
  <si>
    <t>اسنادخزانه-م7بودجه01-040714</t>
  </si>
  <si>
    <t>اسنادخزانه-م8بودجه01-040728</t>
  </si>
  <si>
    <t>مرابحه عام دولت131-ش.خ040410</t>
  </si>
  <si>
    <t>مرابحه عام دولت143-ش.خ041009</t>
  </si>
  <si>
    <t>مرابحه عام دولت203-ش.خ050807</t>
  </si>
  <si>
    <t>مرابحه عام دولت211-ش.خ050528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</si>
  <si>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</si>
  <si>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</si>
  <si>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</si>
  <si>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</si>
  <si>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</si>
  <si>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</si>
  <si>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</si>
  <si>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</si>
  <si>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</si>
  <si>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</si>
  <si>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</si>
  <si>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</si>
  <si>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</si>
  <si>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</si>
  <si>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</si>
  <si>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1404/04/28</t>
  </si>
  <si>
    <t>1404/05/12</t>
  </si>
  <si>
    <t>1404/05/08</t>
  </si>
  <si>
    <t>1404/03/11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</si>
  <si>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</si>
  <si>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</si>
  <si>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</si>
  <si>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</si>
  <si>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</si>
  <si>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1404/04/01</t>
  </si>
  <si>
    <t>1405/05/28</t>
  </si>
  <si>
    <t>1405/08/07</t>
  </si>
  <si>
    <t>1404/10/09</t>
  </si>
  <si>
    <t>1404/04/10</t>
  </si>
  <si>
    <t>1404/06/23</t>
  </si>
  <si>
    <t>1404/04/17</t>
  </si>
  <si>
    <t>1404/04/08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</si>
  <si>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</si>
  <si>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</si>
  <si>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</si>
  <si>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</si>
  <si>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</si>
  <si>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</si>
  <si>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</si>
  <si>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موسسه اعتباری ملل </t>
  </si>
  <si>
    <t xml:space="preserve">سپرده کوتاه مدت بانک ملت </t>
  </si>
  <si>
    <t>سپرده کوتاه مدت بانک گردشگری</t>
  </si>
  <si>
    <t xml:space="preserve">سپرده کوتاه مدت بانک صادرات </t>
  </si>
  <si>
    <t xml:space="preserve">سپرده کوتاه مدت بانک شهر </t>
  </si>
  <si>
    <t xml:space="preserve">سپرده کوتاه مدت بانک سینا </t>
  </si>
  <si>
    <t xml:space="preserve">سپرده کوتاه مدت بانک سامان </t>
  </si>
  <si>
    <t xml:space="preserve">سپرده کوتاه مدت بانک دی </t>
  </si>
  <si>
    <t xml:space="preserve">سپرده کوتاه مدت بانک خاورمیانه </t>
  </si>
  <si>
    <t xml:space="preserve">سپرده کوتاه مدت بانک تجارت </t>
  </si>
  <si>
    <t>سپرده کوتاه مدت بانک پاسارگاد</t>
  </si>
  <si>
    <t>سپرده بلند مدت موسسه اعتباری ملل</t>
  </si>
  <si>
    <t>سپرده بلند مدت بانک ملت</t>
  </si>
  <si>
    <t>سپرده بلند مدت بانک گردشگری</t>
  </si>
  <si>
    <t xml:space="preserve">سپرده بلند مدت بانک صادرات </t>
  </si>
  <si>
    <t>سپرده بلند مدت بانک سامان</t>
  </si>
  <si>
    <t>سپرده بلند مدت بانک دی</t>
  </si>
  <si>
    <t xml:space="preserve">سپرده بلند مدت بانک خاورمیانه </t>
  </si>
  <si>
    <t>سپرده بلند مدت بانک تجارت</t>
  </si>
  <si>
    <t>سپرده بلند مدت بانک پاسارگاد</t>
  </si>
  <si>
    <t xml:space="preserve"> اسنادخزانه-م4بودجه01-040917</t>
  </si>
  <si>
    <t xml:space="preserve"> اجاره توان آفرین ساز 14070216</t>
  </si>
  <si>
    <t>سپرده کوتاه مدت بانک سینا</t>
  </si>
  <si>
    <t>سپرده کوتاه مدت موسسه اعتباری ملل</t>
  </si>
  <si>
    <t>سپرده کوتاه مدت بانک تجارت</t>
  </si>
  <si>
    <t>سپرده کوتاه مدت بانک دی</t>
  </si>
  <si>
    <t>سپرده کوتاه مدت بانک صادرات</t>
  </si>
  <si>
    <t>سپرده کوتاه مدت بانک شهر</t>
  </si>
  <si>
    <t xml:space="preserve">سپرده بلند مدت موسسه اعتباری ملل </t>
  </si>
  <si>
    <t xml:space="preserve">سپرده بلند مدت بانک پاسارگاد </t>
  </si>
  <si>
    <t>حساب جاری بانک سینا</t>
  </si>
  <si>
    <t xml:space="preserve">سپرده کوتاه مدت بانک گردشگری  </t>
  </si>
  <si>
    <t xml:space="preserve">سپرده کوتاه مدت بانک پاسارگاد   </t>
  </si>
  <si>
    <t xml:space="preserve">سپرده بلند مدت بانک گردشگری  </t>
  </si>
  <si>
    <t xml:space="preserve">سپرده بلند مدت بانک دی </t>
  </si>
  <si>
    <t xml:space="preserve">سپرده بلند مدت بانک پاسارگاد  </t>
  </si>
  <si>
    <t xml:space="preserve">حساب جاری بانک سامان </t>
  </si>
  <si>
    <t>بدلیل انعقاد قرارداد</t>
  </si>
  <si>
    <t>اصلاح کارمزد  مرابحه دولت 131</t>
  </si>
  <si>
    <t>اصلاح کارمزد خرید صفولا6121</t>
  </si>
  <si>
    <t>اصلاح کارمزد خرید صندوق پشتوانه طلا رز</t>
  </si>
  <si>
    <t>اصلاح کارمزد خرید صندوق طلا عیار مفید</t>
  </si>
  <si>
    <t>بابت تعدیل کارمزد معاملات صندوق طلای رز</t>
  </si>
  <si>
    <t>بابت تعدیل کارمزد معاملات صندوق طلای عیار مفید</t>
  </si>
  <si>
    <t>شناسایی سود حاصل از فروش اوراق صفولا</t>
  </si>
  <si>
    <t>اصلاح کارمزد فروش مرابحه عام202</t>
  </si>
  <si>
    <t>اصلاح کارمزد لذیذ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</si>
</sst>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3" fontId="5" fillId="0" borderId="2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3" fontId="0" fillId="2" borderId="0" xfId="0" applyNumberFormat="1" applyFill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3" fontId="5" fillId="0" borderId="8" xfId="0" applyNumberFormat="1" applyFont="1" applyBorder="1" applyAlignment="1">
      <alignment horizontal="right" vertical="top"/>
    </xf>
    <xf numFmtId="3" fontId="5" fillId="0" borderId="7" xfId="0" applyNumberFormat="1" applyFont="1" applyBorder="1" applyAlignment="1">
      <alignment horizontal="right" vertical="top"/>
    </xf>
    <xf numFmtId="165" fontId="0" fillId="0" borderId="0" xfId="0" applyNumberFormat="1" applyAlignment="1">
      <alignment horizontal="left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0" fillId="2" borderId="0" xfId="0" applyFill="1" applyAlignment="1">
      <alignment horizontal="left"/>
    </xf>
    <xf numFmtId="1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4" fontId="5" fillId="0" borderId="9" xfId="0" applyNumberFormat="1" applyFont="1" applyBorder="1" applyAlignment="1">
      <alignment horizontal="right" vertical="top"/>
    </xf>
    <xf numFmtId="165" fontId="0" fillId="3" borderId="0" xfId="1" applyNumberFormat="1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165" fontId="5" fillId="0" borderId="2" xfId="1" applyNumberFormat="1" applyFont="1" applyBorder="1" applyAlignment="1">
      <alignment horizontal="right" vertical="top"/>
    </xf>
    <xf numFmtId="165" fontId="5" fillId="0" borderId="0" xfId="1" applyNumberFormat="1" applyFont="1" applyAlignment="1">
      <alignment horizontal="right" vertical="top"/>
    </xf>
    <xf numFmtId="165" fontId="5" fillId="0" borderId="5" xfId="1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9" t="s">
        <v>0</v>
      </c>
      <c r="B1" s="39"/>
      <c r="C1" s="39"/>
    </row>
    <row r="2" spans="1:3" ht="21.75" customHeight="1" x14ac:dyDescent="0.2">
      <c r="A2" s="39" t="s">
        <v>1</v>
      </c>
      <c r="B2" s="39"/>
      <c r="C2" s="39"/>
    </row>
    <row r="3" spans="1:3" ht="21.75" customHeight="1" x14ac:dyDescent="0.2">
      <c r="A3" s="39" t="s">
        <v>2</v>
      </c>
      <c r="B3" s="39"/>
      <c r="C3" s="39"/>
    </row>
    <row r="4" spans="1:3" ht="7.35" customHeight="1" x14ac:dyDescent="0.2"/>
    <row r="5" spans="1:3" ht="123.6" customHeight="1" x14ac:dyDescent="0.2">
      <c r="B5" s="40"/>
    </row>
    <row r="6" spans="1:3" ht="123.6" customHeight="1" x14ac:dyDescent="0.2">
      <c r="B6" s="4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W54"/>
  <sheetViews>
    <sheetView rightToLeft="1" view="pageBreakPreview" topLeftCell="A12" zoomScale="60" zoomScaleNormal="100" workbookViewId="0">
      <selection activeCell="F12" sqref="F12"/>
    </sheetView>
  </sheetViews>
  <sheetFormatPr defaultRowHeight="18.75" x14ac:dyDescent="0.2"/>
  <cols>
    <col min="1" max="1" width="27.85546875" bestFit="1" customWidth="1"/>
    <col min="2" max="2" width="23.28515625" customWidth="1"/>
    <col min="3" max="3" width="1.28515625" customWidth="1"/>
    <col min="4" max="4" width="16" bestFit="1" customWidth="1"/>
    <col min="5" max="5" width="1.28515625" customWidth="1"/>
    <col min="6" max="6" width="16.85546875" bestFit="1" customWidth="1"/>
    <col min="7" max="7" width="1.28515625" customWidth="1"/>
    <col min="8" max="8" width="16.7109375" bestFit="1" customWidth="1"/>
    <col min="9" max="9" width="1.28515625" customWidth="1"/>
    <col min="10" max="10" width="19.42578125" customWidth="1"/>
    <col min="11" max="11" width="1.28515625" customWidth="1"/>
    <col min="12" max="12" width="17.85546875" bestFit="1" customWidth="1"/>
    <col min="13" max="13" width="1.28515625" customWidth="1"/>
    <col min="14" max="14" width="17" bestFit="1" customWidth="1"/>
    <col min="15" max="15" width="1.28515625" customWidth="1"/>
    <col min="16" max="16" width="16.7109375" bestFit="1" customWidth="1"/>
    <col min="17" max="17" width="1.28515625" customWidth="1"/>
    <col min="18" max="18" width="19.42578125" customWidth="1"/>
    <col min="19" max="19" width="0.28515625" customWidth="1"/>
    <col min="20" max="20" width="15.85546875" bestFit="1" customWidth="1"/>
    <col min="21" max="21" width="12" bestFit="1" customWidth="1"/>
    <col min="22" max="22" width="27" bestFit="1" customWidth="1"/>
    <col min="23" max="23" width="16.7109375" style="15" bestFit="1" customWidth="1"/>
    <col min="24" max="24" width="14.85546875" customWidth="1"/>
  </cols>
  <sheetData>
    <row r="1" spans="1:2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3" ht="21.75" customHeight="1" x14ac:dyDescent="0.2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3" ht="14.45" customHeight="1" x14ac:dyDescent="0.2"/>
    <row r="5" spans="1:23" ht="14.45" customHeight="1" x14ac:dyDescent="0.2">
      <c r="A5" s="1" t="s">
        <v>208</v>
      </c>
      <c r="B5" s="41" t="s">
        <v>209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23" ht="14.45" customHeight="1" x14ac:dyDescent="0.2">
      <c r="D6" s="42" t="s">
        <v>165</v>
      </c>
      <c r="E6" s="42"/>
      <c r="F6" s="42"/>
      <c r="G6" s="42"/>
      <c r="H6" s="42"/>
      <c r="I6" s="42"/>
      <c r="J6" s="42"/>
      <c r="L6" s="42" t="s">
        <v>166</v>
      </c>
      <c r="M6" s="42"/>
      <c r="N6" s="42"/>
      <c r="O6" s="42"/>
      <c r="P6" s="42"/>
      <c r="Q6" s="42"/>
      <c r="R6" s="42"/>
    </row>
    <row r="7" spans="1:23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3" ht="14.45" customHeight="1" x14ac:dyDescent="0.2">
      <c r="A8" s="42" t="s">
        <v>210</v>
      </c>
      <c r="B8" s="42"/>
      <c r="D8" s="2" t="s">
        <v>211</v>
      </c>
      <c r="F8" s="2" t="s">
        <v>169</v>
      </c>
      <c r="H8" s="2" t="s">
        <v>170</v>
      </c>
      <c r="J8" s="2" t="s">
        <v>20</v>
      </c>
      <c r="L8" s="2" t="s">
        <v>211</v>
      </c>
      <c r="N8" s="2" t="s">
        <v>169</v>
      </c>
      <c r="P8" s="2" t="s">
        <v>170</v>
      </c>
      <c r="R8" s="2" t="s">
        <v>20</v>
      </c>
    </row>
    <row r="9" spans="1:23" ht="21.75" customHeight="1" x14ac:dyDescent="0.2">
      <c r="A9" s="48" t="s">
        <v>62</v>
      </c>
      <c r="B9" s="48"/>
      <c r="D9" s="6">
        <v>0</v>
      </c>
      <c r="F9" s="6">
        <v>-12390048234</v>
      </c>
      <c r="H9" s="6">
        <v>13651963205</v>
      </c>
      <c r="J9" s="6">
        <f t="shared" ref="J9:J44" si="0">H9+F9+D9</f>
        <v>1261914971</v>
      </c>
      <c r="L9" s="6">
        <v>0</v>
      </c>
      <c r="N9" s="6">
        <v>0</v>
      </c>
      <c r="P9" s="6">
        <v>33989587187</v>
      </c>
      <c r="R9" s="15">
        <f>L9+N9+P9</f>
        <v>33989587187</v>
      </c>
      <c r="U9" t="s">
        <v>65</v>
      </c>
      <c r="V9">
        <v>0</v>
      </c>
      <c r="W9" s="15">
        <f>VLOOKUP(V9,$F$9:$F$44,1,0)</f>
        <v>0</v>
      </c>
    </row>
    <row r="10" spans="1:23" ht="21.75" customHeight="1" x14ac:dyDescent="0.2">
      <c r="A10" s="49" t="s">
        <v>71</v>
      </c>
      <c r="B10" s="49"/>
      <c r="D10" s="15">
        <v>13446263983</v>
      </c>
      <c r="F10" s="15">
        <v>40137750000</v>
      </c>
      <c r="H10" s="15">
        <v>-36428250000</v>
      </c>
      <c r="J10" s="15">
        <f t="shared" si="0"/>
        <v>17155763983</v>
      </c>
      <c r="L10" s="15">
        <v>98496749503</v>
      </c>
      <c r="N10" s="15">
        <v>0</v>
      </c>
      <c r="P10" s="15">
        <v>-36428250000</v>
      </c>
      <c r="R10" s="15">
        <f t="shared" ref="R10:R44" si="1">L10+N10+P10</f>
        <v>62068499503</v>
      </c>
      <c r="U10" t="s">
        <v>74</v>
      </c>
      <c r="V10">
        <v>0</v>
      </c>
      <c r="W10" s="15">
        <f t="shared" ref="W10:W31" si="2">VLOOKUP(V10,$F$9:$F$44,1,0)</f>
        <v>0</v>
      </c>
    </row>
    <row r="11" spans="1:23" ht="21.75" customHeight="1" x14ac:dyDescent="0.2">
      <c r="A11" s="49" t="s">
        <v>68</v>
      </c>
      <c r="B11" s="49"/>
      <c r="D11" s="15">
        <v>12693324770</v>
      </c>
      <c r="F11" s="15">
        <v>-3734275048</v>
      </c>
      <c r="H11" s="15">
        <v>467677261</v>
      </c>
      <c r="J11" s="15">
        <f t="shared" si="0"/>
        <v>9426726983</v>
      </c>
      <c r="L11" s="15">
        <v>145027416157</v>
      </c>
      <c r="N11" s="15">
        <v>0</v>
      </c>
      <c r="P11" s="15">
        <v>-35978155304</v>
      </c>
      <c r="R11" s="15">
        <f t="shared" si="1"/>
        <v>109049260853</v>
      </c>
      <c r="U11" t="s">
        <v>59</v>
      </c>
      <c r="V11">
        <v>1647890073</v>
      </c>
      <c r="W11" s="15">
        <f t="shared" si="2"/>
        <v>1647890073</v>
      </c>
    </row>
    <row r="12" spans="1:23" ht="21.75" customHeight="1" x14ac:dyDescent="0.2">
      <c r="A12" s="49" t="s">
        <v>52</v>
      </c>
      <c r="B12" s="49"/>
      <c r="D12" s="15">
        <v>13276802298</v>
      </c>
      <c r="F12" s="15">
        <v>-31435292177</v>
      </c>
      <c r="H12" s="15">
        <v>50431667177</v>
      </c>
      <c r="J12" s="15">
        <f t="shared" si="0"/>
        <v>32273177298</v>
      </c>
      <c r="L12" s="15">
        <v>153073702843</v>
      </c>
      <c r="N12" s="15">
        <v>0</v>
      </c>
      <c r="P12" s="15">
        <v>50431667177</v>
      </c>
      <c r="R12" s="15">
        <f t="shared" si="1"/>
        <v>203505370020</v>
      </c>
      <c r="U12" t="s">
        <v>77</v>
      </c>
      <c r="V12">
        <v>0</v>
      </c>
      <c r="W12" s="15">
        <f t="shared" si="2"/>
        <v>0</v>
      </c>
    </row>
    <row r="13" spans="1:23" ht="21.75" customHeight="1" x14ac:dyDescent="0.2">
      <c r="A13" s="49" t="s">
        <v>80</v>
      </c>
      <c r="B13" s="49"/>
      <c r="D13" s="15">
        <v>24030815961</v>
      </c>
      <c r="F13" s="15">
        <v>-83730474614</v>
      </c>
      <c r="H13" s="15">
        <v>88395435737</v>
      </c>
      <c r="J13" s="15">
        <f t="shared" si="0"/>
        <v>28695777084</v>
      </c>
      <c r="L13" s="15">
        <v>351454231175</v>
      </c>
      <c r="N13" s="15">
        <v>0</v>
      </c>
      <c r="P13" s="15">
        <v>88395435737</v>
      </c>
      <c r="R13" s="15">
        <f t="shared" si="1"/>
        <v>439849666912</v>
      </c>
      <c r="U13" t="s">
        <v>56</v>
      </c>
      <c r="V13">
        <v>1762141314</v>
      </c>
      <c r="W13" s="15">
        <f t="shared" si="2"/>
        <v>1762141314</v>
      </c>
    </row>
    <row r="14" spans="1:23" ht="21.75" customHeight="1" x14ac:dyDescent="0.2">
      <c r="A14" s="49" t="s">
        <v>101</v>
      </c>
      <c r="B14" s="49"/>
      <c r="D14" s="15">
        <v>12282073059</v>
      </c>
      <c r="F14" s="15">
        <v>21563118805</v>
      </c>
      <c r="H14" s="15">
        <v>43184211668</v>
      </c>
      <c r="J14" s="15">
        <f t="shared" si="0"/>
        <v>77029403532</v>
      </c>
      <c r="L14" s="15">
        <v>136435747550</v>
      </c>
      <c r="N14" s="15">
        <v>0</v>
      </c>
      <c r="P14" s="15">
        <v>43184211668</v>
      </c>
      <c r="R14" s="15">
        <f t="shared" si="1"/>
        <v>179619959218</v>
      </c>
      <c r="T14" s="15"/>
      <c r="U14" t="s">
        <v>83</v>
      </c>
      <c r="V14">
        <v>1350858032</v>
      </c>
      <c r="W14" s="15">
        <f t="shared" si="2"/>
        <v>1350858032</v>
      </c>
    </row>
    <row r="15" spans="1:23" ht="21.75" customHeight="1" x14ac:dyDescent="0.2">
      <c r="A15" s="49" t="s">
        <v>98</v>
      </c>
      <c r="B15" s="49"/>
      <c r="D15" s="15">
        <v>2649999051</v>
      </c>
      <c r="F15" s="15">
        <v>244695672944</v>
      </c>
      <c r="H15" s="15">
        <v>-226762852500</v>
      </c>
      <c r="J15" s="15">
        <f t="shared" si="0"/>
        <v>20582819495</v>
      </c>
      <c r="L15" s="15">
        <v>323217137332</v>
      </c>
      <c r="N15" s="15">
        <v>-227492749</v>
      </c>
      <c r="P15" s="15">
        <v>-226762852500</v>
      </c>
      <c r="R15" s="15">
        <f t="shared" si="1"/>
        <v>96226792083</v>
      </c>
      <c r="T15" s="15"/>
      <c r="U15" t="s">
        <v>86</v>
      </c>
      <c r="V15" s="23">
        <v>6421026667</v>
      </c>
      <c r="W15" s="15">
        <f t="shared" si="2"/>
        <v>6421026667</v>
      </c>
    </row>
    <row r="16" spans="1:23" ht="21.75" customHeight="1" x14ac:dyDescent="0.2">
      <c r="A16" s="49" t="s">
        <v>212</v>
      </c>
      <c r="B16" s="49"/>
      <c r="D16" s="15">
        <v>0</v>
      </c>
      <c r="F16" s="15">
        <v>0</v>
      </c>
      <c r="H16" s="15">
        <v>0</v>
      </c>
      <c r="J16" s="15">
        <f t="shared" si="0"/>
        <v>0</v>
      </c>
      <c r="L16" s="15">
        <v>380420196</v>
      </c>
      <c r="N16" s="15">
        <v>0</v>
      </c>
      <c r="P16" s="15">
        <v>206885371</v>
      </c>
      <c r="R16" s="15">
        <f t="shared" si="1"/>
        <v>587305567</v>
      </c>
      <c r="T16" s="15"/>
      <c r="U16" t="s">
        <v>89</v>
      </c>
      <c r="V16" s="23">
        <v>8708762035</v>
      </c>
      <c r="W16" s="15">
        <f t="shared" si="2"/>
        <v>8708762035</v>
      </c>
    </row>
    <row r="17" spans="1:23" ht="21.75" customHeight="1" x14ac:dyDescent="0.2">
      <c r="A17" s="49" t="s">
        <v>213</v>
      </c>
      <c r="B17" s="49"/>
      <c r="D17" s="15">
        <v>0</v>
      </c>
      <c r="F17" s="15">
        <v>0</v>
      </c>
      <c r="H17" s="15">
        <v>0</v>
      </c>
      <c r="J17" s="15">
        <f t="shared" si="0"/>
        <v>0</v>
      </c>
      <c r="L17" s="15">
        <v>0</v>
      </c>
      <c r="N17" s="15">
        <v>0</v>
      </c>
      <c r="P17" s="15">
        <v>37163078659</v>
      </c>
      <c r="R17" s="15">
        <f t="shared" si="1"/>
        <v>37163078659</v>
      </c>
      <c r="T17" s="15"/>
      <c r="U17" t="s">
        <v>92</v>
      </c>
      <c r="V17">
        <v>-96379565100</v>
      </c>
      <c r="W17" s="15">
        <f t="shared" si="2"/>
        <v>-96379565100</v>
      </c>
    </row>
    <row r="18" spans="1:23" ht="21.75" customHeight="1" x14ac:dyDescent="0.2">
      <c r="A18" s="49" t="s">
        <v>214</v>
      </c>
      <c r="B18" s="49"/>
      <c r="D18" s="15">
        <v>0</v>
      </c>
      <c r="F18" s="15">
        <v>0</v>
      </c>
      <c r="H18" s="15">
        <v>0</v>
      </c>
      <c r="J18" s="15">
        <f t="shared" si="0"/>
        <v>0</v>
      </c>
      <c r="L18" s="15">
        <v>530994062</v>
      </c>
      <c r="N18" s="15">
        <v>0</v>
      </c>
      <c r="P18" s="15">
        <v>348230786</v>
      </c>
      <c r="R18" s="15">
        <f t="shared" si="1"/>
        <v>879224848</v>
      </c>
      <c r="T18" s="15"/>
      <c r="U18" t="s">
        <v>95</v>
      </c>
      <c r="V18" s="23">
        <v>3940209236</v>
      </c>
      <c r="W18" s="15">
        <f t="shared" si="2"/>
        <v>3940209236</v>
      </c>
    </row>
    <row r="19" spans="1:23" ht="21.75" customHeight="1" x14ac:dyDescent="0.2">
      <c r="A19" s="49" t="s">
        <v>215</v>
      </c>
      <c r="B19" s="49"/>
      <c r="D19" s="15">
        <v>0</v>
      </c>
      <c r="F19" s="15">
        <v>0</v>
      </c>
      <c r="H19" s="15">
        <v>0</v>
      </c>
      <c r="J19" s="15">
        <f t="shared" si="0"/>
        <v>0</v>
      </c>
      <c r="L19" s="15">
        <v>0</v>
      </c>
      <c r="N19" s="15">
        <v>0</v>
      </c>
      <c r="P19" s="15">
        <v>40587182460</v>
      </c>
      <c r="R19" s="15">
        <f t="shared" si="1"/>
        <v>40587182460</v>
      </c>
      <c r="T19" s="15"/>
      <c r="U19" t="s">
        <v>98</v>
      </c>
      <c r="V19">
        <v>244695672944</v>
      </c>
      <c r="W19" s="15">
        <f t="shared" si="2"/>
        <v>244695672944</v>
      </c>
    </row>
    <row r="20" spans="1:23" ht="21.75" customHeight="1" x14ac:dyDescent="0.2">
      <c r="A20" s="49" t="s">
        <v>216</v>
      </c>
      <c r="B20" s="49"/>
      <c r="D20" s="15">
        <v>0</v>
      </c>
      <c r="F20" s="15">
        <v>0</v>
      </c>
      <c r="H20" s="15">
        <v>0</v>
      </c>
      <c r="J20" s="15">
        <f t="shared" si="0"/>
        <v>0</v>
      </c>
      <c r="L20" s="15">
        <v>556681978</v>
      </c>
      <c r="N20" s="15">
        <v>0</v>
      </c>
      <c r="P20" s="15">
        <v>396240997</v>
      </c>
      <c r="R20" s="15">
        <f t="shared" si="1"/>
        <v>952922975</v>
      </c>
      <c r="T20" s="15"/>
      <c r="U20" t="s">
        <v>107</v>
      </c>
      <c r="V20">
        <v>-91227741913</v>
      </c>
      <c r="W20" s="15">
        <f t="shared" si="2"/>
        <v>-91227741913</v>
      </c>
    </row>
    <row r="21" spans="1:23" ht="21.75" customHeight="1" x14ac:dyDescent="0.2">
      <c r="A21" s="49" t="s">
        <v>217</v>
      </c>
      <c r="B21" s="49"/>
      <c r="D21" s="15">
        <v>0</v>
      </c>
      <c r="F21" s="15">
        <v>0</v>
      </c>
      <c r="H21" s="15">
        <v>0</v>
      </c>
      <c r="J21" s="15">
        <f t="shared" si="0"/>
        <v>0</v>
      </c>
      <c r="L21" s="15">
        <v>878407183</v>
      </c>
      <c r="N21" s="15">
        <v>0</v>
      </c>
      <c r="P21" s="15">
        <v>449031427</v>
      </c>
      <c r="R21" s="15">
        <f t="shared" si="1"/>
        <v>1327438610</v>
      </c>
      <c r="T21" s="15"/>
      <c r="U21" t="s">
        <v>116</v>
      </c>
      <c r="V21" s="23">
        <v>-319662375</v>
      </c>
      <c r="W21" s="15">
        <f t="shared" si="2"/>
        <v>-319662375</v>
      </c>
    </row>
    <row r="22" spans="1:23" ht="21.75" customHeight="1" x14ac:dyDescent="0.2">
      <c r="A22" s="49" t="s">
        <v>218</v>
      </c>
      <c r="B22" s="49"/>
      <c r="D22" s="15">
        <v>0</v>
      </c>
      <c r="F22" s="15">
        <v>0</v>
      </c>
      <c r="H22" s="15">
        <v>0</v>
      </c>
      <c r="J22" s="15">
        <f t="shared" si="0"/>
        <v>0</v>
      </c>
      <c r="L22" s="15">
        <v>0</v>
      </c>
      <c r="N22" s="15">
        <v>0</v>
      </c>
      <c r="P22" s="15">
        <v>7742071650</v>
      </c>
      <c r="R22" s="15">
        <f t="shared" si="1"/>
        <v>7742071650</v>
      </c>
      <c r="T22" s="15"/>
      <c r="U22" t="s">
        <v>113</v>
      </c>
      <c r="V22">
        <v>-661395000</v>
      </c>
      <c r="W22" s="15">
        <f t="shared" si="2"/>
        <v>-661395000</v>
      </c>
    </row>
    <row r="23" spans="1:23" ht="21.75" customHeight="1" x14ac:dyDescent="0.2">
      <c r="A23" s="49" t="s">
        <v>219</v>
      </c>
      <c r="B23" s="49"/>
      <c r="D23" s="15">
        <v>0</v>
      </c>
      <c r="F23" s="15">
        <v>0</v>
      </c>
      <c r="H23" s="15">
        <v>0</v>
      </c>
      <c r="J23" s="15">
        <f t="shared" si="0"/>
        <v>0</v>
      </c>
      <c r="L23" s="15">
        <v>0</v>
      </c>
      <c r="N23" s="15">
        <v>0</v>
      </c>
      <c r="P23" s="15">
        <v>4122401113</v>
      </c>
      <c r="R23" s="15">
        <f t="shared" si="1"/>
        <v>4122401113</v>
      </c>
      <c r="T23" s="15"/>
      <c r="U23" t="s">
        <v>119</v>
      </c>
      <c r="V23">
        <v>-327003000</v>
      </c>
      <c r="W23" s="15">
        <f t="shared" si="2"/>
        <v>-327003000</v>
      </c>
    </row>
    <row r="24" spans="1:23" ht="21.75" customHeight="1" x14ac:dyDescent="0.2">
      <c r="A24" s="49" t="s">
        <v>220</v>
      </c>
      <c r="B24" s="49"/>
      <c r="D24" s="15">
        <v>0</v>
      </c>
      <c r="F24" s="15">
        <v>0</v>
      </c>
      <c r="H24" s="15">
        <v>0</v>
      </c>
      <c r="J24" s="15">
        <f t="shared" si="0"/>
        <v>0</v>
      </c>
      <c r="L24" s="15">
        <v>14847123157</v>
      </c>
      <c r="N24" s="15">
        <v>0</v>
      </c>
      <c r="P24" s="15">
        <v>6006100000</v>
      </c>
      <c r="R24" s="15">
        <f t="shared" si="1"/>
        <v>20853223157</v>
      </c>
      <c r="T24" s="15"/>
      <c r="U24" t="s">
        <v>110</v>
      </c>
      <c r="V24">
        <v>-82669285508</v>
      </c>
      <c r="W24" s="15">
        <f t="shared" si="2"/>
        <v>-82669285508</v>
      </c>
    </row>
    <row r="25" spans="1:23" ht="21.75" customHeight="1" x14ac:dyDescent="0.2">
      <c r="A25" s="49" t="s">
        <v>221</v>
      </c>
      <c r="B25" s="49"/>
      <c r="D25" s="15">
        <v>0</v>
      </c>
      <c r="F25" s="15">
        <v>0</v>
      </c>
      <c r="H25" s="15">
        <v>0</v>
      </c>
      <c r="J25" s="15">
        <f t="shared" si="0"/>
        <v>0</v>
      </c>
      <c r="L25" s="15">
        <v>78628794609</v>
      </c>
      <c r="N25" s="15">
        <v>0</v>
      </c>
      <c r="P25" s="15">
        <v>40576702848</v>
      </c>
      <c r="R25" s="15">
        <f t="shared" si="1"/>
        <v>119205497457</v>
      </c>
      <c r="T25" s="15"/>
      <c r="U25" t="s">
        <v>104</v>
      </c>
      <c r="V25">
        <v>-536117906</v>
      </c>
      <c r="W25" s="15">
        <f t="shared" si="2"/>
        <v>-536117906</v>
      </c>
    </row>
    <row r="26" spans="1:23" ht="21.75" customHeight="1" x14ac:dyDescent="0.2">
      <c r="A26" s="49" t="s">
        <v>59</v>
      </c>
      <c r="B26" s="49"/>
      <c r="D26" s="15">
        <v>0</v>
      </c>
      <c r="F26" s="15">
        <v>1647890073</v>
      </c>
      <c r="H26" s="15">
        <v>0</v>
      </c>
      <c r="J26" s="15">
        <f t="shared" si="0"/>
        <v>1647890073</v>
      </c>
      <c r="L26" s="15">
        <v>0</v>
      </c>
      <c r="N26" s="15">
        <v>14412208826</v>
      </c>
      <c r="P26" s="15">
        <v>4939819919</v>
      </c>
      <c r="R26" s="15">
        <f t="shared" si="1"/>
        <v>19352028745</v>
      </c>
      <c r="T26" s="15"/>
      <c r="U26" t="s">
        <v>71</v>
      </c>
      <c r="V26">
        <v>40137750000</v>
      </c>
      <c r="W26" s="15">
        <f t="shared" si="2"/>
        <v>40137750000</v>
      </c>
    </row>
    <row r="27" spans="1:23" ht="21.75" customHeight="1" x14ac:dyDescent="0.2">
      <c r="A27" s="49" t="s">
        <v>89</v>
      </c>
      <c r="B27" s="49"/>
      <c r="D27" s="15">
        <v>7117230312</v>
      </c>
      <c r="F27" s="15">
        <v>8708762035</v>
      </c>
      <c r="H27" s="15">
        <v>506605807</v>
      </c>
      <c r="J27" s="15">
        <f t="shared" si="0"/>
        <v>16332598154</v>
      </c>
      <c r="L27" s="15">
        <v>177678232660</v>
      </c>
      <c r="N27" s="15">
        <v>8287002496</v>
      </c>
      <c r="P27" s="15">
        <v>3402440629</v>
      </c>
      <c r="R27" s="15">
        <f t="shared" si="1"/>
        <v>189367675785</v>
      </c>
      <c r="T27" s="15"/>
      <c r="U27" t="s">
        <v>101</v>
      </c>
      <c r="V27">
        <v>21563118805</v>
      </c>
      <c r="W27" s="15">
        <f t="shared" si="2"/>
        <v>21563118805</v>
      </c>
    </row>
    <row r="28" spans="1:23" ht="21.75" customHeight="1" x14ac:dyDescent="0.2">
      <c r="A28" s="49" t="s">
        <v>222</v>
      </c>
      <c r="B28" s="49"/>
      <c r="D28" s="15">
        <v>0</v>
      </c>
      <c r="F28" s="15">
        <v>0</v>
      </c>
      <c r="H28" s="15">
        <v>0</v>
      </c>
      <c r="J28" s="15">
        <f t="shared" si="0"/>
        <v>0</v>
      </c>
      <c r="L28" s="15">
        <v>177915173989</v>
      </c>
      <c r="N28" s="15">
        <v>0</v>
      </c>
      <c r="P28" s="15">
        <v>27123600000</v>
      </c>
      <c r="R28" s="15">
        <f t="shared" si="1"/>
        <v>205038773989</v>
      </c>
      <c r="T28" s="15"/>
      <c r="U28" t="s">
        <v>80</v>
      </c>
      <c r="V28">
        <v>-83730474614</v>
      </c>
      <c r="W28" s="15">
        <f t="shared" si="2"/>
        <v>-83730474614</v>
      </c>
    </row>
    <row r="29" spans="1:23" ht="21.75" customHeight="1" x14ac:dyDescent="0.2">
      <c r="A29" s="49" t="s">
        <v>223</v>
      </c>
      <c r="B29" s="49"/>
      <c r="D29" s="15">
        <v>0</v>
      </c>
      <c r="F29" s="15">
        <v>0</v>
      </c>
      <c r="H29" s="15">
        <v>0</v>
      </c>
      <c r="J29" s="15">
        <f t="shared" si="0"/>
        <v>0</v>
      </c>
      <c r="L29" s="15">
        <v>28996111882</v>
      </c>
      <c r="N29" s="15">
        <v>0</v>
      </c>
      <c r="P29" s="15">
        <v>5192314608</v>
      </c>
      <c r="R29" s="15">
        <f t="shared" si="1"/>
        <v>34188426490</v>
      </c>
      <c r="T29" s="15"/>
      <c r="U29" t="s">
        <v>68</v>
      </c>
      <c r="V29">
        <v>-3734275048</v>
      </c>
      <c r="W29" s="15">
        <f t="shared" si="2"/>
        <v>-3734275048</v>
      </c>
    </row>
    <row r="30" spans="1:23" ht="21.75" customHeight="1" x14ac:dyDescent="0.2">
      <c r="A30" s="49" t="s">
        <v>104</v>
      </c>
      <c r="B30" s="49"/>
      <c r="D30" s="15">
        <v>3508907346</v>
      </c>
      <c r="F30" s="15">
        <v>-536117906</v>
      </c>
      <c r="H30" s="15">
        <v>0</v>
      </c>
      <c r="J30" s="15">
        <f t="shared" si="0"/>
        <v>2972789440</v>
      </c>
      <c r="L30" s="15">
        <v>3508907346</v>
      </c>
      <c r="N30" s="15">
        <v>-536117906</v>
      </c>
      <c r="P30" s="15">
        <v>0</v>
      </c>
      <c r="R30" s="15">
        <f t="shared" si="1"/>
        <v>2972789440</v>
      </c>
      <c r="T30" s="15"/>
      <c r="U30" t="s">
        <v>283</v>
      </c>
      <c r="V30">
        <v>-12390048234</v>
      </c>
      <c r="W30" s="15">
        <f t="shared" si="2"/>
        <v>-12390048234</v>
      </c>
    </row>
    <row r="31" spans="1:23" ht="21.75" customHeight="1" x14ac:dyDescent="0.2">
      <c r="A31" s="49" t="s">
        <v>119</v>
      </c>
      <c r="B31" s="49"/>
      <c r="D31" s="15">
        <v>4710186996</v>
      </c>
      <c r="F31" s="15">
        <v>-327003000</v>
      </c>
      <c r="H31" s="15">
        <v>0</v>
      </c>
      <c r="J31" s="15">
        <f t="shared" si="0"/>
        <v>4383183996</v>
      </c>
      <c r="L31" s="15">
        <v>4710186996</v>
      </c>
      <c r="N31" s="15">
        <v>-327003000</v>
      </c>
      <c r="P31" s="15">
        <v>0</v>
      </c>
      <c r="R31" s="15">
        <f t="shared" si="1"/>
        <v>4383183996</v>
      </c>
      <c r="T31" s="15"/>
      <c r="U31" t="s">
        <v>284</v>
      </c>
      <c r="V31">
        <v>-31435292177</v>
      </c>
      <c r="W31" s="15">
        <f t="shared" si="2"/>
        <v>-31435292177</v>
      </c>
    </row>
    <row r="32" spans="1:23" ht="21.75" customHeight="1" x14ac:dyDescent="0.2">
      <c r="A32" s="49" t="s">
        <v>113</v>
      </c>
      <c r="B32" s="49"/>
      <c r="D32" s="15">
        <v>8927800560</v>
      </c>
      <c r="F32" s="15">
        <v>-661395000</v>
      </c>
      <c r="H32" s="15">
        <v>0</v>
      </c>
      <c r="J32" s="15">
        <f t="shared" si="0"/>
        <v>8266405560</v>
      </c>
      <c r="L32" s="15">
        <v>8927800560</v>
      </c>
      <c r="N32" s="15">
        <v>-661395000</v>
      </c>
      <c r="P32" s="15">
        <v>0</v>
      </c>
      <c r="R32" s="15">
        <f t="shared" si="1"/>
        <v>8266405560</v>
      </c>
      <c r="T32" s="15"/>
    </row>
    <row r="33" spans="1:20" ht="21.75" customHeight="1" x14ac:dyDescent="0.2">
      <c r="A33" s="49" t="s">
        <v>110</v>
      </c>
      <c r="B33" s="49"/>
      <c r="D33" s="15">
        <v>3642825644</v>
      </c>
      <c r="F33" s="15">
        <v>-82669285508</v>
      </c>
      <c r="H33" s="15">
        <v>0</v>
      </c>
      <c r="J33" s="15">
        <f t="shared" si="0"/>
        <v>-79026459864</v>
      </c>
      <c r="L33" s="15">
        <v>3642825644</v>
      </c>
      <c r="N33" s="15">
        <v>-82669285508</v>
      </c>
      <c r="P33" s="15">
        <v>0</v>
      </c>
      <c r="R33" s="15">
        <f t="shared" si="1"/>
        <v>-79026459864</v>
      </c>
      <c r="T33" s="15"/>
    </row>
    <row r="34" spans="1:20" ht="21.75" customHeight="1" x14ac:dyDescent="0.2">
      <c r="A34" s="49" t="s">
        <v>116</v>
      </c>
      <c r="B34" s="49"/>
      <c r="D34" s="15">
        <v>4908788100</v>
      </c>
      <c r="F34" s="15">
        <v>-319662375</v>
      </c>
      <c r="H34" s="15">
        <v>0</v>
      </c>
      <c r="J34" s="15">
        <f t="shared" si="0"/>
        <v>4589125725</v>
      </c>
      <c r="L34" s="15">
        <v>4908788100</v>
      </c>
      <c r="N34" s="15">
        <v>-319662375</v>
      </c>
      <c r="P34" s="15">
        <v>0</v>
      </c>
      <c r="R34" s="15">
        <f t="shared" si="1"/>
        <v>4589125725</v>
      </c>
      <c r="T34" s="15"/>
    </row>
    <row r="35" spans="1:20" ht="21.75" customHeight="1" x14ac:dyDescent="0.2">
      <c r="A35" s="49" t="s">
        <v>107</v>
      </c>
      <c r="B35" s="49"/>
      <c r="D35" s="15">
        <v>16491954803</v>
      </c>
      <c r="F35" s="15">
        <v>-91227741913</v>
      </c>
      <c r="H35" s="15">
        <v>0</v>
      </c>
      <c r="J35" s="15">
        <f t="shared" si="0"/>
        <v>-74735787110</v>
      </c>
      <c r="L35" s="15">
        <v>16491954803</v>
      </c>
      <c r="N35" s="15">
        <v>-91227741913</v>
      </c>
      <c r="P35" s="15">
        <v>0</v>
      </c>
      <c r="R35" s="15">
        <f t="shared" si="1"/>
        <v>-74735787110</v>
      </c>
      <c r="T35" s="15"/>
    </row>
    <row r="36" spans="1:20" ht="21.75" customHeight="1" x14ac:dyDescent="0.2">
      <c r="A36" s="49" t="s">
        <v>95</v>
      </c>
      <c r="B36" s="49"/>
      <c r="D36" s="15">
        <v>15226934461</v>
      </c>
      <c r="F36" s="15">
        <v>3940209236</v>
      </c>
      <c r="H36" s="15">
        <v>0</v>
      </c>
      <c r="J36" s="15">
        <f t="shared" si="0"/>
        <v>19167143697</v>
      </c>
      <c r="L36" s="15">
        <v>142799880869</v>
      </c>
      <c r="N36" s="15">
        <v>-51556240224</v>
      </c>
      <c r="P36" s="15">
        <v>0</v>
      </c>
      <c r="R36" s="15">
        <f t="shared" si="1"/>
        <v>91243640645</v>
      </c>
      <c r="T36" s="15"/>
    </row>
    <row r="37" spans="1:20" ht="21.75" customHeight="1" x14ac:dyDescent="0.2">
      <c r="A37" s="49" t="s">
        <v>92</v>
      </c>
      <c r="B37" s="49"/>
      <c r="D37" s="15">
        <v>27766231563</v>
      </c>
      <c r="F37" s="15">
        <v>-96379565100</v>
      </c>
      <c r="H37" s="15">
        <v>0</v>
      </c>
      <c r="J37" s="15">
        <f t="shared" si="0"/>
        <v>-68613333537</v>
      </c>
      <c r="L37" s="15">
        <v>182917658822</v>
      </c>
      <c r="N37" s="15">
        <v>-3863632150</v>
      </c>
      <c r="P37" s="15">
        <v>0</v>
      </c>
      <c r="R37" s="15">
        <f t="shared" si="1"/>
        <v>179054026672</v>
      </c>
      <c r="T37" s="15"/>
    </row>
    <row r="38" spans="1:20" ht="21.75" customHeight="1" x14ac:dyDescent="0.2">
      <c r="A38" s="49" t="s">
        <v>86</v>
      </c>
      <c r="B38" s="49"/>
      <c r="D38" s="15">
        <v>24809828991</v>
      </c>
      <c r="F38" s="15">
        <v>6421026667</v>
      </c>
      <c r="H38" s="15">
        <v>0</v>
      </c>
      <c r="J38" s="15">
        <f t="shared" si="0"/>
        <v>31230855658</v>
      </c>
      <c r="L38" s="15">
        <v>216233441118</v>
      </c>
      <c r="N38" s="15">
        <v>-75100571895</v>
      </c>
      <c r="P38" s="15">
        <v>0</v>
      </c>
      <c r="R38" s="15">
        <f t="shared" si="1"/>
        <v>141132869223</v>
      </c>
      <c r="T38" s="15"/>
    </row>
    <row r="39" spans="1:20" ht="21.75" customHeight="1" x14ac:dyDescent="0.2">
      <c r="A39" s="49" t="s">
        <v>122</v>
      </c>
      <c r="B39" s="49"/>
      <c r="D39" s="15">
        <v>77172222150</v>
      </c>
      <c r="F39" s="15">
        <v>0</v>
      </c>
      <c r="H39" s="15">
        <v>0</v>
      </c>
      <c r="J39" s="15">
        <f t="shared" si="0"/>
        <v>77172222150</v>
      </c>
      <c r="L39" s="15">
        <v>673227277500</v>
      </c>
      <c r="N39" s="15">
        <v>0</v>
      </c>
      <c r="P39" s="15">
        <v>0</v>
      </c>
      <c r="R39" s="15">
        <f t="shared" si="1"/>
        <v>673227277500</v>
      </c>
      <c r="T39" s="15"/>
    </row>
    <row r="40" spans="1:20" ht="21.75" customHeight="1" x14ac:dyDescent="0.2">
      <c r="A40" s="49" t="s">
        <v>83</v>
      </c>
      <c r="B40" s="49"/>
      <c r="D40" s="15">
        <v>10882228547</v>
      </c>
      <c r="F40" s="15">
        <v>1350858032</v>
      </c>
      <c r="H40" s="15">
        <v>0</v>
      </c>
      <c r="J40" s="15">
        <f t="shared" si="0"/>
        <v>12233086579</v>
      </c>
      <c r="L40" s="15">
        <v>93447352131</v>
      </c>
      <c r="N40" s="15">
        <v>8052824514</v>
      </c>
      <c r="P40" s="15">
        <v>0</v>
      </c>
      <c r="R40" s="15">
        <f t="shared" si="1"/>
        <v>101500176645</v>
      </c>
      <c r="T40" s="15"/>
    </row>
    <row r="41" spans="1:20" ht="21.75" customHeight="1" x14ac:dyDescent="0.2">
      <c r="A41" s="49" t="s">
        <v>77</v>
      </c>
      <c r="B41" s="49"/>
      <c r="D41" s="15">
        <v>8048235720</v>
      </c>
      <c r="F41" s="15">
        <v>0</v>
      </c>
      <c r="H41" s="15">
        <v>0</v>
      </c>
      <c r="J41" s="15">
        <f t="shared" si="0"/>
        <v>8048235720</v>
      </c>
      <c r="L41" s="15">
        <v>75122062944</v>
      </c>
      <c r="N41" s="15">
        <v>-30103312500</v>
      </c>
      <c r="P41" s="15">
        <v>0</v>
      </c>
      <c r="R41" s="15">
        <f t="shared" si="1"/>
        <v>45018750444</v>
      </c>
      <c r="T41" s="15"/>
    </row>
    <row r="42" spans="1:20" ht="21.75" customHeight="1" x14ac:dyDescent="0.2">
      <c r="A42" s="49" t="s">
        <v>74</v>
      </c>
      <c r="B42" s="49"/>
      <c r="D42" s="15">
        <v>4264310423</v>
      </c>
      <c r="F42" s="15">
        <v>0</v>
      </c>
      <c r="H42" s="15">
        <v>0</v>
      </c>
      <c r="J42" s="15">
        <f t="shared" si="0"/>
        <v>4264310423</v>
      </c>
      <c r="L42" s="15">
        <v>38887173709</v>
      </c>
      <c r="N42" s="15">
        <v>-17934249111</v>
      </c>
      <c r="P42" s="15">
        <v>0</v>
      </c>
      <c r="R42" s="15">
        <f t="shared" si="1"/>
        <v>20952924598</v>
      </c>
      <c r="T42" s="15"/>
    </row>
    <row r="43" spans="1:20" ht="21.75" customHeight="1" x14ac:dyDescent="0.2">
      <c r="A43" s="49" t="s">
        <v>65</v>
      </c>
      <c r="B43" s="49"/>
      <c r="D43" s="15">
        <v>2816767066</v>
      </c>
      <c r="F43" s="15">
        <v>0</v>
      </c>
      <c r="H43" s="15">
        <v>0</v>
      </c>
      <c r="J43" s="15">
        <f t="shared" si="0"/>
        <v>2816767066</v>
      </c>
      <c r="L43" s="15">
        <v>25589099690</v>
      </c>
      <c r="N43" s="15">
        <v>-42700325</v>
      </c>
      <c r="P43" s="15">
        <v>0</v>
      </c>
      <c r="R43" s="15">
        <f t="shared" si="1"/>
        <v>25546399365</v>
      </c>
      <c r="T43" s="15"/>
    </row>
    <row r="44" spans="1:20" ht="21.75" customHeight="1" x14ac:dyDescent="0.2">
      <c r="A44" s="49" t="s">
        <v>56</v>
      </c>
      <c r="B44" s="49"/>
      <c r="D44" s="15">
        <v>0</v>
      </c>
      <c r="F44" s="15">
        <v>1762141314</v>
      </c>
      <c r="H44" s="15">
        <v>0</v>
      </c>
      <c r="J44" s="15">
        <f t="shared" si="0"/>
        <v>1762141314</v>
      </c>
      <c r="L44" s="15">
        <v>0</v>
      </c>
      <c r="N44" s="15">
        <v>12603015236</v>
      </c>
      <c r="P44" s="15">
        <v>0</v>
      </c>
      <c r="R44" s="15">
        <f t="shared" si="1"/>
        <v>12603015236</v>
      </c>
      <c r="T44" s="15"/>
    </row>
    <row r="45" spans="1:20" ht="21.75" customHeight="1" thickBot="1" x14ac:dyDescent="0.25">
      <c r="A45" s="47" t="s">
        <v>20</v>
      </c>
      <c r="B45" s="47"/>
      <c r="D45" s="10">
        <f>SUM(D9:D44)</f>
        <v>298673731804</v>
      </c>
      <c r="F45" s="10">
        <f>SUM(F9:F44)</f>
        <v>-73183431769</v>
      </c>
      <c r="H45" s="10">
        <f>SUM(H9:H44)</f>
        <v>-66553541645</v>
      </c>
      <c r="J45" s="10">
        <f>D45+F45+H45</f>
        <v>158936758390</v>
      </c>
      <c r="L45" s="10">
        <f>SUM(L9:L44)</f>
        <v>3178531334508</v>
      </c>
      <c r="N45" s="10">
        <f>SUM(N9:N44)</f>
        <v>-311214353584</v>
      </c>
      <c r="P45" s="10">
        <f>SUM(P9:P44)</f>
        <v>95087744432</v>
      </c>
      <c r="R45" s="10">
        <f>L45+N45+P45</f>
        <v>2962404725356</v>
      </c>
      <c r="T45" s="15"/>
    </row>
    <row r="46" spans="1:20" ht="19.5" thickTop="1" x14ac:dyDescent="0.2">
      <c r="D46" s="23">
        <v>298673731804</v>
      </c>
      <c r="F46" s="23">
        <v>-73183431769</v>
      </c>
      <c r="H46" s="23">
        <v>-66553541645</v>
      </c>
      <c r="L46" s="23">
        <v>673227277500</v>
      </c>
      <c r="N46" s="23">
        <v>-311214353584</v>
      </c>
      <c r="P46" s="23">
        <v>95087744432</v>
      </c>
      <c r="T46" s="15"/>
    </row>
    <row r="47" spans="1:20" x14ac:dyDescent="0.2">
      <c r="D47" s="23">
        <f>D45-D46</f>
        <v>0</v>
      </c>
      <c r="F47" s="23">
        <f>F45-F46</f>
        <v>0</v>
      </c>
      <c r="H47" s="23">
        <f>H45-H46</f>
        <v>0</v>
      </c>
      <c r="L47" s="23">
        <v>2505304057008</v>
      </c>
      <c r="P47" s="23">
        <f>P45-P46</f>
        <v>0</v>
      </c>
      <c r="R47" s="23"/>
      <c r="T47" s="15"/>
    </row>
    <row r="48" spans="1:20" x14ac:dyDescent="0.2">
      <c r="L48" s="23">
        <f>L46+L47</f>
        <v>3178531334508</v>
      </c>
      <c r="N48" s="23">
        <f>N45-N46</f>
        <v>0</v>
      </c>
      <c r="T48" s="15"/>
    </row>
    <row r="49" spans="12:20" x14ac:dyDescent="0.2">
      <c r="L49" s="23">
        <f>L45-L48</f>
        <v>0</v>
      </c>
      <c r="T49" s="15"/>
    </row>
    <row r="50" spans="12:20" x14ac:dyDescent="0.2">
      <c r="T50" s="15"/>
    </row>
    <row r="51" spans="12:20" x14ac:dyDescent="0.2">
      <c r="T51" s="15"/>
    </row>
    <row r="52" spans="12:20" x14ac:dyDescent="0.2">
      <c r="T52" s="15"/>
    </row>
    <row r="53" spans="12:20" x14ac:dyDescent="0.2">
      <c r="T53" s="15"/>
    </row>
    <row r="54" spans="12:20" x14ac:dyDescent="0.2">
      <c r="T54" s="15"/>
    </row>
  </sheetData>
  <mergeCells count="44">
    <mergeCell ref="A43:B43"/>
    <mergeCell ref="A44:B44"/>
    <mergeCell ref="A45:B45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2:B12"/>
    <mergeCell ref="A11:B11"/>
    <mergeCell ref="A10:B10"/>
    <mergeCell ref="A9:B9"/>
    <mergeCell ref="A1:R1"/>
    <mergeCell ref="A2:R2"/>
    <mergeCell ref="A3:R3"/>
    <mergeCell ref="B5:R5"/>
    <mergeCell ref="D6:J6"/>
    <mergeCell ref="L6:R6"/>
    <mergeCell ref="A8:B8"/>
  </mergeCells>
  <conditionalFormatting sqref="A1:A1048576">
    <cfRule type="duplicateValues" dxfId="0" priority="1"/>
  </conditionalFormatting>
  <pageMargins left="0.39" right="0.39" top="0.39" bottom="0.39" header="0" footer="0"/>
  <pageSetup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G32"/>
  <sheetViews>
    <sheetView rightToLeft="1" view="pageBreakPreview" topLeftCell="A16" zoomScale="60" zoomScaleNormal="100" workbookViewId="0">
      <selection activeCell="D32" sqref="D32"/>
    </sheetView>
  </sheetViews>
  <sheetFormatPr defaultRowHeight="12.75" x14ac:dyDescent="0.2"/>
  <cols>
    <col min="1" max="1" width="4.425781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0.28515625" customWidth="1"/>
  </cols>
  <sheetData>
    <row r="1" spans="1:7" ht="29.1" customHeight="1" x14ac:dyDescent="0.2">
      <c r="A1" s="39" t="s">
        <v>0</v>
      </c>
      <c r="B1" s="39"/>
      <c r="C1" s="39"/>
      <c r="D1" s="39"/>
      <c r="E1" s="39"/>
      <c r="F1" s="39"/>
      <c r="G1" s="39"/>
    </row>
    <row r="2" spans="1:7" ht="21.75" customHeight="1" x14ac:dyDescent="0.2">
      <c r="A2" s="39" t="s">
        <v>146</v>
      </c>
      <c r="B2" s="39"/>
      <c r="C2" s="39"/>
      <c r="D2" s="39"/>
      <c r="E2" s="39"/>
      <c r="F2" s="39"/>
      <c r="G2" s="39"/>
    </row>
    <row r="3" spans="1:7" ht="21.75" customHeight="1" x14ac:dyDescent="0.2">
      <c r="A3" s="39" t="s">
        <v>2</v>
      </c>
      <c r="B3" s="39"/>
      <c r="C3" s="39"/>
      <c r="D3" s="39"/>
      <c r="E3" s="39"/>
      <c r="F3" s="39"/>
      <c r="G3" s="39"/>
    </row>
    <row r="4" spans="1:7" ht="14.45" customHeight="1" x14ac:dyDescent="0.2"/>
    <row r="5" spans="1:7" ht="14.45" customHeight="1" x14ac:dyDescent="0.2">
      <c r="A5" s="1" t="s">
        <v>224</v>
      </c>
      <c r="B5" s="41" t="s">
        <v>225</v>
      </c>
      <c r="C5" s="41"/>
      <c r="D5" s="41"/>
      <c r="E5" s="41"/>
      <c r="F5" s="41"/>
      <c r="G5" s="41"/>
    </row>
    <row r="6" spans="1:7" ht="14.45" customHeight="1" x14ac:dyDescent="0.2">
      <c r="D6" s="42" t="s">
        <v>165</v>
      </c>
      <c r="E6" s="42"/>
      <c r="F6" s="42" t="s">
        <v>166</v>
      </c>
      <c r="G6" s="42"/>
    </row>
    <row r="7" spans="1:7" ht="36.4" customHeight="1" x14ac:dyDescent="0.2">
      <c r="A7" s="57" t="s">
        <v>226</v>
      </c>
      <c r="B7" s="57"/>
      <c r="D7" s="21" t="s">
        <v>227</v>
      </c>
      <c r="E7" s="3"/>
      <c r="F7" s="21" t="s">
        <v>227</v>
      </c>
      <c r="G7" s="3"/>
    </row>
    <row r="8" spans="1:7" ht="21.75" customHeight="1" x14ac:dyDescent="0.2">
      <c r="A8" s="32"/>
      <c r="B8" s="32" t="s">
        <v>292</v>
      </c>
      <c r="D8" s="6">
        <v>50889978561</v>
      </c>
      <c r="F8" s="6">
        <v>51252690890</v>
      </c>
    </row>
    <row r="9" spans="1:7" ht="21.75" customHeight="1" x14ac:dyDescent="0.2">
      <c r="A9" s="31"/>
      <c r="B9" s="31" t="s">
        <v>281</v>
      </c>
      <c r="D9" s="15">
        <v>0</v>
      </c>
      <c r="F9" s="15">
        <v>449039173867</v>
      </c>
    </row>
    <row r="10" spans="1:7" ht="21.75" customHeight="1" x14ac:dyDescent="0.2">
      <c r="A10" s="31"/>
      <c r="B10" s="31" t="s">
        <v>280</v>
      </c>
      <c r="D10" s="15">
        <v>0</v>
      </c>
      <c r="F10" s="15">
        <v>4601466494</v>
      </c>
    </row>
    <row r="11" spans="1:7" ht="21.75" customHeight="1" x14ac:dyDescent="0.2">
      <c r="A11" s="31"/>
      <c r="B11" s="31" t="s">
        <v>279</v>
      </c>
      <c r="D11" s="15">
        <v>74583253609</v>
      </c>
      <c r="F11" s="15">
        <v>373778916117</v>
      </c>
    </row>
    <row r="12" spans="1:7" ht="21.75" customHeight="1" x14ac:dyDescent="0.2">
      <c r="A12" s="31"/>
      <c r="B12" s="31" t="s">
        <v>278</v>
      </c>
      <c r="D12" s="15">
        <v>0</v>
      </c>
      <c r="F12" s="15">
        <v>1841369860</v>
      </c>
    </row>
    <row r="13" spans="1:7" ht="21.75" customHeight="1" x14ac:dyDescent="0.2">
      <c r="A13" s="31"/>
      <c r="B13" s="31" t="s">
        <v>277</v>
      </c>
      <c r="D13" s="15">
        <v>108072657450</v>
      </c>
      <c r="F13" s="15">
        <v>765543183497</v>
      </c>
    </row>
    <row r="14" spans="1:7" ht="21.75" customHeight="1" x14ac:dyDescent="0.2">
      <c r="A14" s="31"/>
      <c r="B14" s="31" t="s">
        <v>276</v>
      </c>
      <c r="D14" s="15">
        <v>128308928765</v>
      </c>
      <c r="F14" s="15">
        <v>833107489654</v>
      </c>
    </row>
    <row r="15" spans="1:7" ht="21.75" customHeight="1" x14ac:dyDescent="0.2">
      <c r="A15" s="31"/>
      <c r="B15" s="31" t="s">
        <v>275</v>
      </c>
      <c r="D15" s="15">
        <v>0</v>
      </c>
      <c r="F15" s="15">
        <v>417996275941</v>
      </c>
    </row>
    <row r="16" spans="1:7" ht="21.75" customHeight="1" x14ac:dyDescent="0.2">
      <c r="A16" s="31"/>
      <c r="B16" s="31" t="s">
        <v>291</v>
      </c>
      <c r="D16" s="15">
        <v>0</v>
      </c>
      <c r="F16" s="15">
        <v>703912211461</v>
      </c>
    </row>
    <row r="17" spans="1:6" ht="21.75" customHeight="1" x14ac:dyDescent="0.2">
      <c r="A17" s="31"/>
      <c r="B17" s="31" t="s">
        <v>273</v>
      </c>
      <c r="D17" s="15">
        <v>90467</v>
      </c>
      <c r="F17" s="15">
        <v>11311482</v>
      </c>
    </row>
    <row r="18" spans="1:6" ht="21.75" customHeight="1" x14ac:dyDescent="0.2">
      <c r="A18" s="31"/>
      <c r="B18" s="31" t="s">
        <v>287</v>
      </c>
      <c r="D18" s="15">
        <v>2579</v>
      </c>
      <c r="F18" s="15">
        <v>24433010</v>
      </c>
    </row>
    <row r="19" spans="1:6" ht="21.75" customHeight="1" x14ac:dyDescent="0.2">
      <c r="A19" s="31"/>
      <c r="B19" s="31" t="s">
        <v>271</v>
      </c>
      <c r="D19" s="15">
        <v>4657</v>
      </c>
      <c r="F19" s="15">
        <v>167787</v>
      </c>
    </row>
    <row r="20" spans="1:6" ht="21.75" customHeight="1" x14ac:dyDescent="0.2">
      <c r="A20" s="31"/>
      <c r="B20" s="31" t="s">
        <v>288</v>
      </c>
      <c r="D20" s="15">
        <v>1112737</v>
      </c>
      <c r="F20" s="15">
        <v>11152099</v>
      </c>
    </row>
    <row r="21" spans="1:6" ht="21.75" customHeight="1" x14ac:dyDescent="0.2">
      <c r="A21" s="31"/>
      <c r="B21" s="31" t="s">
        <v>269</v>
      </c>
      <c r="D21" s="15">
        <v>559516</v>
      </c>
      <c r="F21" s="15">
        <v>17076970</v>
      </c>
    </row>
    <row r="22" spans="1:6" ht="21.75" customHeight="1" x14ac:dyDescent="0.2">
      <c r="A22" s="31"/>
      <c r="B22" s="31" t="s">
        <v>285</v>
      </c>
      <c r="D22" s="15">
        <v>162106</v>
      </c>
      <c r="F22" s="15">
        <v>83532198</v>
      </c>
    </row>
    <row r="23" spans="1:6" ht="21.75" customHeight="1" x14ac:dyDescent="0.2">
      <c r="A23" s="31"/>
      <c r="B23" s="31" t="s">
        <v>290</v>
      </c>
      <c r="D23" s="15">
        <v>20053</v>
      </c>
      <c r="F23" s="15">
        <v>687673</v>
      </c>
    </row>
    <row r="24" spans="1:6" ht="21.75" customHeight="1" x14ac:dyDescent="0.2">
      <c r="A24" s="31"/>
      <c r="B24" s="31" t="s">
        <v>289</v>
      </c>
      <c r="D24" s="15">
        <v>23611</v>
      </c>
      <c r="F24" s="15">
        <v>733503</v>
      </c>
    </row>
    <row r="25" spans="1:6" ht="21.75" customHeight="1" x14ac:dyDescent="0.2">
      <c r="A25" s="31"/>
      <c r="B25" s="31" t="s">
        <v>265</v>
      </c>
      <c r="D25" s="15">
        <v>249040345</v>
      </c>
      <c r="F25" s="15">
        <v>2962823791</v>
      </c>
    </row>
    <row r="26" spans="1:6" ht="21.75" customHeight="1" x14ac:dyDescent="0.2">
      <c r="A26" s="31"/>
      <c r="B26" s="31" t="s">
        <v>145</v>
      </c>
      <c r="D26" s="15">
        <v>9444</v>
      </c>
      <c r="F26" s="15">
        <v>234141</v>
      </c>
    </row>
    <row r="27" spans="1:6" ht="21.75" customHeight="1" x14ac:dyDescent="0.2">
      <c r="A27" s="31"/>
      <c r="B27" s="31" t="s">
        <v>286</v>
      </c>
      <c r="D27" s="15">
        <v>7816</v>
      </c>
      <c r="F27" s="15">
        <v>131956</v>
      </c>
    </row>
    <row r="28" spans="1:6" ht="21.75" customHeight="1" thickBot="1" x14ac:dyDescent="0.25">
      <c r="A28" s="47" t="s">
        <v>20</v>
      </c>
      <c r="B28" s="47"/>
      <c r="D28" s="10">
        <f>SUM(D8:D27)</f>
        <v>362105851716</v>
      </c>
      <c r="F28" s="10">
        <f>SUM(F8:F27)</f>
        <v>3604185062391</v>
      </c>
    </row>
    <row r="29" spans="1:6" ht="13.5" thickTop="1" x14ac:dyDescent="0.2">
      <c r="D29" s="23">
        <f>D28-D32</f>
        <v>0</v>
      </c>
      <c r="F29" s="23">
        <f>F28-F32</f>
        <v>0</v>
      </c>
    </row>
    <row r="30" spans="1:6" x14ac:dyDescent="0.2">
      <c r="D30" s="23">
        <v>362105851716</v>
      </c>
      <c r="F30" s="23">
        <v>3604185062391</v>
      </c>
    </row>
    <row r="31" spans="1:6" x14ac:dyDescent="0.2">
      <c r="D31" s="23">
        <f>D28-D30</f>
        <v>0</v>
      </c>
      <c r="F31" s="23">
        <f>F28-F30</f>
        <v>0</v>
      </c>
    </row>
    <row r="32" spans="1:6" x14ac:dyDescent="0.2">
      <c r="D32">
        <v>362105851716</v>
      </c>
      <c r="F32">
        <v>3604185062391</v>
      </c>
    </row>
  </sheetData>
  <mergeCells count="8">
    <mergeCell ref="A28:B28"/>
    <mergeCell ref="A7:B7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H13"/>
  <sheetViews>
    <sheetView rightToLeft="1" workbookViewId="0">
      <selection activeCell="D12" sqref="D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8" max="8" width="11.140625" bestFit="1" customWidth="1"/>
  </cols>
  <sheetData>
    <row r="1" spans="1:8" ht="29.1" customHeight="1" x14ac:dyDescent="0.2">
      <c r="A1" s="39" t="s">
        <v>0</v>
      </c>
      <c r="B1" s="39"/>
      <c r="C1" s="39"/>
      <c r="D1" s="39"/>
      <c r="E1" s="39"/>
      <c r="F1" s="39"/>
    </row>
    <row r="2" spans="1:8" ht="21.75" customHeight="1" x14ac:dyDescent="0.2">
      <c r="A2" s="39" t="s">
        <v>146</v>
      </c>
      <c r="B2" s="39"/>
      <c r="C2" s="39"/>
      <c r="D2" s="39"/>
      <c r="E2" s="39"/>
      <c r="F2" s="39"/>
    </row>
    <row r="3" spans="1:8" ht="21.75" customHeight="1" x14ac:dyDescent="0.2">
      <c r="A3" s="39" t="s">
        <v>2</v>
      </c>
      <c r="B3" s="39"/>
      <c r="C3" s="39"/>
      <c r="D3" s="39"/>
      <c r="E3" s="39"/>
      <c r="F3" s="39"/>
    </row>
    <row r="4" spans="1:8" ht="14.45" customHeight="1" x14ac:dyDescent="0.2"/>
    <row r="5" spans="1:8" ht="29.1" customHeight="1" x14ac:dyDescent="0.2">
      <c r="A5" s="1" t="s">
        <v>228</v>
      </c>
      <c r="B5" s="41" t="s">
        <v>161</v>
      </c>
      <c r="C5" s="41"/>
      <c r="D5" s="41"/>
      <c r="E5" s="41"/>
      <c r="F5" s="41"/>
    </row>
    <row r="6" spans="1:8" ht="14.45" customHeight="1" x14ac:dyDescent="0.2">
      <c r="D6" s="2" t="s">
        <v>165</v>
      </c>
      <c r="F6" s="2" t="s">
        <v>9</v>
      </c>
    </row>
    <row r="7" spans="1:8" ht="14.45" customHeight="1" x14ac:dyDescent="0.2">
      <c r="A7" s="42" t="s">
        <v>161</v>
      </c>
      <c r="B7" s="42"/>
      <c r="D7" s="4" t="s">
        <v>141</v>
      </c>
      <c r="F7" s="4" t="s">
        <v>141</v>
      </c>
    </row>
    <row r="8" spans="1:8" ht="21.75" customHeight="1" x14ac:dyDescent="0.2">
      <c r="A8" s="48" t="s">
        <v>161</v>
      </c>
      <c r="B8" s="48"/>
      <c r="D8" s="6">
        <v>0</v>
      </c>
      <c r="F8" s="6">
        <v>0</v>
      </c>
    </row>
    <row r="9" spans="1:8" ht="21.75" customHeight="1" x14ac:dyDescent="0.2">
      <c r="A9" s="49" t="s">
        <v>229</v>
      </c>
      <c r="B9" s="49"/>
      <c r="D9" s="15">
        <v>0</v>
      </c>
      <c r="F9" s="15">
        <v>1138691830</v>
      </c>
      <c r="H9" s="23">
        <v>968762494</v>
      </c>
    </row>
    <row r="10" spans="1:8" ht="21.75" customHeight="1" x14ac:dyDescent="0.2">
      <c r="A10" s="52" t="s">
        <v>230</v>
      </c>
      <c r="B10" s="52"/>
      <c r="D10" s="18">
        <v>120753596</v>
      </c>
      <c r="F10" s="18">
        <v>593092913</v>
      </c>
    </row>
    <row r="11" spans="1:8" ht="21.75" customHeight="1" x14ac:dyDescent="0.2">
      <c r="A11" s="47" t="s">
        <v>20</v>
      </c>
      <c r="B11" s="47"/>
      <c r="D11" s="10">
        <v>120753596</v>
      </c>
      <c r="F11" s="10">
        <v>1731784743</v>
      </c>
    </row>
    <row r="12" spans="1:8" x14ac:dyDescent="0.2">
      <c r="D12" s="23">
        <v>120753596</v>
      </c>
      <c r="F12" s="23">
        <v>1731784743</v>
      </c>
    </row>
    <row r="13" spans="1:8" x14ac:dyDescent="0.2">
      <c r="F13" s="23">
        <f>F11-F12</f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17"/>
  <sheetViews>
    <sheetView rightToLeft="1" view="pageBreakPreview" zoomScale="60" zoomScaleNormal="100" workbookViewId="0">
      <selection activeCell="S15" sqref="S1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1.75" customHeight="1" x14ac:dyDescent="0.2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4.45" customHeight="1" x14ac:dyDescent="0.2"/>
    <row r="5" spans="1:19" ht="14.45" customHeight="1" x14ac:dyDescent="0.2">
      <c r="A5" s="41" t="s">
        <v>168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4.45" customHeight="1" x14ac:dyDescent="0.2">
      <c r="A6" s="42" t="s">
        <v>21</v>
      </c>
      <c r="C6" s="42" t="s">
        <v>231</v>
      </c>
      <c r="D6" s="42"/>
      <c r="E6" s="42"/>
      <c r="F6" s="42"/>
      <c r="G6" s="42"/>
      <c r="I6" s="42" t="s">
        <v>165</v>
      </c>
      <c r="J6" s="42"/>
      <c r="K6" s="42"/>
      <c r="L6" s="42"/>
      <c r="M6" s="42"/>
      <c r="O6" s="42" t="s">
        <v>166</v>
      </c>
      <c r="P6" s="42"/>
      <c r="Q6" s="42"/>
      <c r="R6" s="42"/>
      <c r="S6" s="42"/>
    </row>
    <row r="7" spans="1:19" ht="42" x14ac:dyDescent="0.2">
      <c r="A7" s="42"/>
      <c r="C7" s="21" t="s">
        <v>232</v>
      </c>
      <c r="D7" s="3"/>
      <c r="E7" s="21" t="s">
        <v>233</v>
      </c>
      <c r="F7" s="3"/>
      <c r="G7" s="21" t="s">
        <v>234</v>
      </c>
      <c r="I7" s="21" t="s">
        <v>235</v>
      </c>
      <c r="J7" s="3"/>
      <c r="K7" s="21" t="s">
        <v>236</v>
      </c>
      <c r="L7" s="3"/>
      <c r="M7" s="21" t="s">
        <v>237</v>
      </c>
      <c r="O7" s="21" t="s">
        <v>235</v>
      </c>
      <c r="P7" s="3"/>
      <c r="Q7" s="21" t="s">
        <v>236</v>
      </c>
      <c r="R7" s="3"/>
      <c r="S7" s="21" t="s">
        <v>237</v>
      </c>
    </row>
    <row r="8" spans="1:19" ht="21.75" customHeight="1" x14ac:dyDescent="0.2">
      <c r="A8" s="12" t="s">
        <v>173</v>
      </c>
      <c r="C8" s="12" t="s">
        <v>238</v>
      </c>
      <c r="E8" s="6">
        <v>7000000</v>
      </c>
      <c r="G8" s="6">
        <v>450</v>
      </c>
      <c r="I8" s="6">
        <v>0</v>
      </c>
      <c r="K8" s="6">
        <v>0</v>
      </c>
      <c r="M8" s="6">
        <v>0</v>
      </c>
      <c r="O8" s="6">
        <v>3150000000</v>
      </c>
      <c r="Q8" s="6">
        <v>0</v>
      </c>
      <c r="S8" s="6">
        <v>3150000000</v>
      </c>
    </row>
    <row r="9" spans="1:19" ht="21.75" customHeight="1" x14ac:dyDescent="0.2">
      <c r="A9" s="14" t="s">
        <v>181</v>
      </c>
      <c r="C9" s="14" t="s">
        <v>239</v>
      </c>
      <c r="E9" s="15">
        <v>7000000</v>
      </c>
      <c r="G9" s="15">
        <v>60</v>
      </c>
      <c r="I9" s="15">
        <v>0</v>
      </c>
      <c r="K9" s="15">
        <v>0</v>
      </c>
      <c r="M9" s="15">
        <v>0</v>
      </c>
      <c r="O9" s="15">
        <v>420000000</v>
      </c>
      <c r="Q9" s="15">
        <v>0</v>
      </c>
      <c r="S9" s="15">
        <v>420000000</v>
      </c>
    </row>
    <row r="10" spans="1:19" ht="21.75" customHeight="1" x14ac:dyDescent="0.2">
      <c r="A10" s="14" t="s">
        <v>172</v>
      </c>
      <c r="C10" s="14" t="s">
        <v>240</v>
      </c>
      <c r="E10" s="15">
        <v>1174922</v>
      </c>
      <c r="G10" s="15">
        <v>2390</v>
      </c>
      <c r="I10" s="15">
        <v>0</v>
      </c>
      <c r="K10" s="15">
        <v>0</v>
      </c>
      <c r="M10" s="15">
        <v>0</v>
      </c>
      <c r="O10" s="15">
        <v>2808063580</v>
      </c>
      <c r="Q10" s="15">
        <v>0</v>
      </c>
      <c r="S10" s="15">
        <v>2808063580</v>
      </c>
    </row>
    <row r="11" spans="1:19" ht="21.75" customHeight="1" x14ac:dyDescent="0.2">
      <c r="A11" s="14" t="s">
        <v>174</v>
      </c>
      <c r="C11" s="14" t="s">
        <v>96</v>
      </c>
      <c r="E11" s="15">
        <v>4000001</v>
      </c>
      <c r="G11" s="15">
        <v>370</v>
      </c>
      <c r="I11" s="15">
        <v>0</v>
      </c>
      <c r="K11" s="15">
        <v>0</v>
      </c>
      <c r="M11" s="15">
        <v>0</v>
      </c>
      <c r="O11" s="15">
        <v>1480000370</v>
      </c>
      <c r="Q11" s="15">
        <v>22</v>
      </c>
      <c r="S11" s="15">
        <v>1480000348</v>
      </c>
    </row>
    <row r="12" spans="1:19" ht="21.75" customHeight="1" x14ac:dyDescent="0.2">
      <c r="A12" s="14" t="s">
        <v>184</v>
      </c>
      <c r="C12" s="14" t="s">
        <v>241</v>
      </c>
      <c r="E12" s="15">
        <v>2000000</v>
      </c>
      <c r="G12" s="15">
        <v>936</v>
      </c>
      <c r="I12" s="15">
        <v>0</v>
      </c>
      <c r="K12" s="15">
        <v>0</v>
      </c>
      <c r="M12" s="15">
        <v>0</v>
      </c>
      <c r="O12" s="15">
        <v>1872000000</v>
      </c>
      <c r="Q12" s="15">
        <v>0</v>
      </c>
      <c r="S12" s="15">
        <v>1872000000</v>
      </c>
    </row>
    <row r="13" spans="1:19" ht="21.75" customHeight="1" x14ac:dyDescent="0.2">
      <c r="A13" s="14" t="s">
        <v>175</v>
      </c>
      <c r="C13" s="14" t="s">
        <v>239</v>
      </c>
      <c r="E13" s="15">
        <v>1750000</v>
      </c>
      <c r="G13" s="15">
        <v>2280</v>
      </c>
      <c r="I13" s="15">
        <v>0</v>
      </c>
      <c r="K13" s="15">
        <v>0</v>
      </c>
      <c r="M13" s="15">
        <v>0</v>
      </c>
      <c r="O13" s="15">
        <v>3990000000</v>
      </c>
      <c r="Q13" s="15">
        <v>0</v>
      </c>
      <c r="S13" s="15">
        <v>3990000000</v>
      </c>
    </row>
    <row r="14" spans="1:19" ht="21.75" customHeight="1" x14ac:dyDescent="0.2">
      <c r="A14" s="17" t="s">
        <v>171</v>
      </c>
      <c r="C14" s="17" t="s">
        <v>242</v>
      </c>
      <c r="E14" s="18">
        <v>3000000</v>
      </c>
      <c r="G14" s="18">
        <v>560</v>
      </c>
      <c r="I14" s="18">
        <v>0</v>
      </c>
      <c r="K14" s="18">
        <v>0</v>
      </c>
      <c r="M14" s="18">
        <v>0</v>
      </c>
      <c r="O14" s="18">
        <v>1680000000</v>
      </c>
      <c r="Q14" s="18">
        <v>0</v>
      </c>
      <c r="S14" s="18">
        <v>1680000000</v>
      </c>
    </row>
    <row r="15" spans="1:19" ht="21.75" customHeight="1" x14ac:dyDescent="0.2">
      <c r="A15" s="9" t="s">
        <v>20</v>
      </c>
      <c r="C15" s="10"/>
      <c r="E15" s="10"/>
      <c r="G15" s="10"/>
      <c r="I15" s="10">
        <v>0</v>
      </c>
      <c r="K15" s="10">
        <v>0</v>
      </c>
      <c r="M15" s="10">
        <v>0</v>
      </c>
      <c r="O15" s="10">
        <v>15400063950</v>
      </c>
      <c r="Q15" s="10">
        <v>22</v>
      </c>
      <c r="S15" s="10">
        <v>15400063928</v>
      </c>
    </row>
    <row r="16" spans="1:19" x14ac:dyDescent="0.2">
      <c r="O16" s="23">
        <v>15400063950</v>
      </c>
    </row>
    <row r="17" spans="15:15" x14ac:dyDescent="0.2">
      <c r="O17" s="23">
        <f>O15-O16</f>
        <v>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49"/>
  <sheetViews>
    <sheetView rightToLeft="1" view="pageBreakPreview" topLeftCell="A4" zoomScale="60" zoomScaleNormal="100" workbookViewId="0">
      <selection activeCell="T49" sqref="T4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24.140625" customWidth="1"/>
    <col min="11" max="11" width="1.28515625" customWidth="1"/>
    <col min="12" max="12" width="17.85546875" customWidth="1"/>
    <col min="13" max="13" width="1.28515625" customWidth="1"/>
    <col min="14" max="14" width="32.28515625" customWidth="1"/>
    <col min="15" max="15" width="1.28515625" customWidth="1"/>
    <col min="16" max="16" width="24.28515625" customWidth="1"/>
    <col min="17" max="17" width="1.28515625" customWidth="1"/>
    <col min="18" max="18" width="21.140625" customWidth="1"/>
    <col min="19" max="19" width="1.28515625" customWidth="1"/>
    <col min="20" max="20" width="23.85546875" customWidth="1"/>
    <col min="21" max="21" width="0.28515625" customWidth="1"/>
  </cols>
  <sheetData>
    <row r="1" spans="1:2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21.75" customHeight="1" x14ac:dyDescent="0.2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14.45" customHeight="1" x14ac:dyDescent="0.2"/>
    <row r="5" spans="1:20" ht="20.25" customHeight="1" x14ac:dyDescent="0.2">
      <c r="A5" s="41" t="s">
        <v>243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ht="14.45" customHeight="1" x14ac:dyDescent="0.2">
      <c r="A6" s="42" t="s">
        <v>149</v>
      </c>
      <c r="J6" s="42" t="s">
        <v>165</v>
      </c>
      <c r="K6" s="42"/>
      <c r="L6" s="42"/>
      <c r="M6" s="42"/>
      <c r="N6" s="42"/>
      <c r="P6" s="42" t="s">
        <v>166</v>
      </c>
      <c r="Q6" s="42"/>
      <c r="R6" s="42"/>
      <c r="S6" s="42"/>
      <c r="T6" s="42"/>
    </row>
    <row r="7" spans="1:20" ht="51" customHeight="1" x14ac:dyDescent="0.2">
      <c r="A7" s="42"/>
      <c r="C7" s="20" t="s">
        <v>244</v>
      </c>
      <c r="E7" s="58" t="s">
        <v>50</v>
      </c>
      <c r="F7" s="58"/>
      <c r="H7" s="20" t="s">
        <v>245</v>
      </c>
      <c r="J7" s="21" t="s">
        <v>246</v>
      </c>
      <c r="K7" s="3"/>
      <c r="L7" s="21" t="s">
        <v>236</v>
      </c>
      <c r="M7" s="3"/>
      <c r="N7" s="21" t="s">
        <v>247</v>
      </c>
      <c r="P7" s="21" t="s">
        <v>246</v>
      </c>
      <c r="Q7" s="3"/>
      <c r="R7" s="21" t="s">
        <v>236</v>
      </c>
      <c r="S7" s="3"/>
      <c r="T7" s="21" t="s">
        <v>247</v>
      </c>
    </row>
    <row r="8" spans="1:20" ht="21.75" customHeight="1" x14ac:dyDescent="0.2">
      <c r="A8" s="12" t="s">
        <v>212</v>
      </c>
      <c r="C8" s="3"/>
      <c r="E8" s="12" t="s">
        <v>248</v>
      </c>
      <c r="F8" s="3"/>
      <c r="H8" s="13">
        <v>18</v>
      </c>
      <c r="J8" s="6">
        <v>0</v>
      </c>
      <c r="L8" s="6">
        <v>0</v>
      </c>
      <c r="N8" s="6">
        <v>0</v>
      </c>
      <c r="P8" s="6">
        <v>380420196</v>
      </c>
      <c r="R8" s="6">
        <v>0</v>
      </c>
      <c r="T8" s="6">
        <v>380420196</v>
      </c>
    </row>
    <row r="9" spans="1:20" ht="21.75" customHeight="1" x14ac:dyDescent="0.2">
      <c r="A9" s="14" t="s">
        <v>104</v>
      </c>
      <c r="E9" s="14" t="s">
        <v>106</v>
      </c>
      <c r="H9" s="16">
        <v>23</v>
      </c>
      <c r="J9" s="15">
        <v>3508907346</v>
      </c>
      <c r="L9" s="15">
        <v>0</v>
      </c>
      <c r="N9" s="15">
        <v>3508907346</v>
      </c>
      <c r="P9" s="15">
        <v>3508907346</v>
      </c>
      <c r="R9" s="15">
        <v>0</v>
      </c>
      <c r="T9" s="15">
        <v>3508907346</v>
      </c>
    </row>
    <row r="10" spans="1:20" ht="21.75" customHeight="1" x14ac:dyDescent="0.2">
      <c r="A10" s="14" t="s">
        <v>119</v>
      </c>
      <c r="E10" s="14" t="s">
        <v>121</v>
      </c>
      <c r="H10" s="16">
        <v>23</v>
      </c>
      <c r="J10" s="15">
        <v>4710186996</v>
      </c>
      <c r="L10" s="15">
        <v>0</v>
      </c>
      <c r="N10" s="15">
        <v>4710186996</v>
      </c>
      <c r="P10" s="15">
        <v>4710186996</v>
      </c>
      <c r="R10" s="15">
        <v>0</v>
      </c>
      <c r="T10" s="15">
        <v>4710186996</v>
      </c>
    </row>
    <row r="11" spans="1:20" ht="21.75" customHeight="1" x14ac:dyDescent="0.2">
      <c r="A11" s="14" t="s">
        <v>113</v>
      </c>
      <c r="E11" s="14" t="s">
        <v>115</v>
      </c>
      <c r="H11" s="16">
        <v>23</v>
      </c>
      <c r="J11" s="15">
        <v>8927800560</v>
      </c>
      <c r="L11" s="15">
        <v>0</v>
      </c>
      <c r="N11" s="15">
        <v>8927800560</v>
      </c>
      <c r="P11" s="15">
        <v>8927800560</v>
      </c>
      <c r="R11" s="15">
        <v>0</v>
      </c>
      <c r="T11" s="15">
        <v>8927800560</v>
      </c>
    </row>
    <row r="12" spans="1:20" ht="21.75" customHeight="1" x14ac:dyDescent="0.2">
      <c r="A12" s="14" t="s">
        <v>110</v>
      </c>
      <c r="E12" s="14" t="s">
        <v>112</v>
      </c>
      <c r="H12" s="16">
        <v>23</v>
      </c>
      <c r="J12" s="15">
        <v>3642825644</v>
      </c>
      <c r="L12" s="15">
        <v>0</v>
      </c>
      <c r="N12" s="15">
        <v>3642825644</v>
      </c>
      <c r="P12" s="15">
        <v>3642825644</v>
      </c>
      <c r="R12" s="15">
        <v>0</v>
      </c>
      <c r="T12" s="15">
        <v>3642825644</v>
      </c>
    </row>
    <row r="13" spans="1:20" ht="21.75" customHeight="1" x14ac:dyDescent="0.2">
      <c r="A13" s="14" t="s">
        <v>98</v>
      </c>
      <c r="E13" s="14" t="s">
        <v>100</v>
      </c>
      <c r="H13" s="16">
        <v>23</v>
      </c>
      <c r="J13" s="15">
        <v>2649999051</v>
      </c>
      <c r="L13" s="15">
        <v>0</v>
      </c>
      <c r="N13" s="15">
        <v>2649999051</v>
      </c>
      <c r="P13" s="15">
        <v>323217137332</v>
      </c>
      <c r="R13" s="15">
        <v>0</v>
      </c>
      <c r="T13" s="15">
        <v>323217137332</v>
      </c>
    </row>
    <row r="14" spans="1:20" ht="21.75" customHeight="1" x14ac:dyDescent="0.2">
      <c r="A14" s="14" t="s">
        <v>116</v>
      </c>
      <c r="E14" s="14" t="s">
        <v>118</v>
      </c>
      <c r="H14" s="16">
        <v>23</v>
      </c>
      <c r="J14" s="15">
        <v>4908788100</v>
      </c>
      <c r="L14" s="15">
        <v>0</v>
      </c>
      <c r="N14" s="15">
        <v>4908788100</v>
      </c>
      <c r="P14" s="15">
        <v>4908788100</v>
      </c>
      <c r="R14" s="15">
        <v>0</v>
      </c>
      <c r="T14" s="15">
        <v>4908788100</v>
      </c>
    </row>
    <row r="15" spans="1:20" ht="21.75" customHeight="1" x14ac:dyDescent="0.2">
      <c r="A15" s="14" t="s">
        <v>107</v>
      </c>
      <c r="E15" s="14" t="s">
        <v>109</v>
      </c>
      <c r="H15" s="16">
        <v>23</v>
      </c>
      <c r="J15" s="15">
        <v>16491954803</v>
      </c>
      <c r="L15" s="15">
        <v>0</v>
      </c>
      <c r="N15" s="15">
        <v>16491954803</v>
      </c>
      <c r="P15" s="15">
        <v>16491954803</v>
      </c>
      <c r="R15" s="15">
        <v>0</v>
      </c>
      <c r="T15" s="15">
        <v>16491954803</v>
      </c>
    </row>
    <row r="16" spans="1:20" ht="21.75" customHeight="1" x14ac:dyDescent="0.2">
      <c r="A16" s="14" t="s">
        <v>95</v>
      </c>
      <c r="E16" s="14" t="s">
        <v>97</v>
      </c>
      <c r="H16" s="16">
        <v>23</v>
      </c>
      <c r="J16" s="15">
        <v>15226934461</v>
      </c>
      <c r="L16" s="15">
        <v>0</v>
      </c>
      <c r="N16" s="15">
        <v>15226934461</v>
      </c>
      <c r="P16" s="15">
        <v>142799880869</v>
      </c>
      <c r="R16" s="15">
        <v>0</v>
      </c>
      <c r="T16" s="15">
        <v>142799880869</v>
      </c>
    </row>
    <row r="17" spans="1:20" ht="21.75" customHeight="1" x14ac:dyDescent="0.2">
      <c r="A17" s="14" t="s">
        <v>223</v>
      </c>
      <c r="E17" s="14" t="s">
        <v>249</v>
      </c>
      <c r="H17" s="16">
        <v>23</v>
      </c>
      <c r="J17" s="15">
        <v>0</v>
      </c>
      <c r="L17" s="15">
        <v>0</v>
      </c>
      <c r="N17" s="15">
        <v>0</v>
      </c>
      <c r="P17" s="15">
        <v>28996111882</v>
      </c>
      <c r="R17" s="15">
        <v>0</v>
      </c>
      <c r="T17" s="15">
        <v>28996111882</v>
      </c>
    </row>
    <row r="18" spans="1:20" ht="21.75" customHeight="1" x14ac:dyDescent="0.2">
      <c r="A18" s="14" t="s">
        <v>92</v>
      </c>
      <c r="E18" s="14" t="s">
        <v>94</v>
      </c>
      <c r="H18" s="16">
        <v>23</v>
      </c>
      <c r="J18" s="15">
        <v>27766231563</v>
      </c>
      <c r="L18" s="15">
        <v>0</v>
      </c>
      <c r="N18" s="15">
        <v>27766231563</v>
      </c>
      <c r="P18" s="15">
        <v>182917658822</v>
      </c>
      <c r="R18" s="15">
        <v>0</v>
      </c>
      <c r="T18" s="15">
        <v>182917658822</v>
      </c>
    </row>
    <row r="19" spans="1:20" ht="21.75" customHeight="1" x14ac:dyDescent="0.2">
      <c r="A19" s="14" t="s">
        <v>222</v>
      </c>
      <c r="E19" s="14" t="s">
        <v>250</v>
      </c>
      <c r="H19" s="16">
        <v>23</v>
      </c>
      <c r="J19" s="15">
        <v>0</v>
      </c>
      <c r="L19" s="15">
        <v>0</v>
      </c>
      <c r="N19" s="15">
        <v>0</v>
      </c>
      <c r="P19" s="15">
        <v>177915173989</v>
      </c>
      <c r="R19" s="15">
        <v>0</v>
      </c>
      <c r="T19" s="15">
        <v>177915173989</v>
      </c>
    </row>
    <row r="20" spans="1:20" ht="21.75" customHeight="1" x14ac:dyDescent="0.2">
      <c r="A20" s="14" t="s">
        <v>89</v>
      </c>
      <c r="E20" s="14" t="s">
        <v>91</v>
      </c>
      <c r="H20" s="16">
        <v>23</v>
      </c>
      <c r="J20" s="15">
        <v>7117230312</v>
      </c>
      <c r="L20" s="15">
        <v>0</v>
      </c>
      <c r="N20" s="15">
        <v>7117230312</v>
      </c>
      <c r="P20" s="15">
        <v>177678232660</v>
      </c>
      <c r="R20" s="15">
        <v>0</v>
      </c>
      <c r="T20" s="15">
        <v>177678232660</v>
      </c>
    </row>
    <row r="21" spans="1:20" ht="21.75" customHeight="1" x14ac:dyDescent="0.2">
      <c r="A21" s="14" t="s">
        <v>86</v>
      </c>
      <c r="E21" s="14" t="s">
        <v>88</v>
      </c>
      <c r="H21" s="16">
        <v>23</v>
      </c>
      <c r="J21" s="15">
        <v>24809828991</v>
      </c>
      <c r="L21" s="15">
        <v>0</v>
      </c>
      <c r="N21" s="15">
        <v>24809828991</v>
      </c>
      <c r="P21" s="15">
        <v>216233441118</v>
      </c>
      <c r="R21" s="15">
        <v>0</v>
      </c>
      <c r="T21" s="15">
        <v>216233441118</v>
      </c>
    </row>
    <row r="22" spans="1:20" ht="21.75" customHeight="1" x14ac:dyDescent="0.2">
      <c r="A22" s="14" t="s">
        <v>122</v>
      </c>
      <c r="E22" s="14" t="s">
        <v>125</v>
      </c>
      <c r="H22" s="16">
        <v>20.5</v>
      </c>
      <c r="J22" s="15">
        <v>77172222150</v>
      </c>
      <c r="L22" s="15">
        <v>0</v>
      </c>
      <c r="N22" s="15">
        <v>77172222150</v>
      </c>
      <c r="P22" s="15">
        <v>673227277500</v>
      </c>
      <c r="R22" s="15">
        <v>0</v>
      </c>
      <c r="T22" s="15">
        <v>673227277500</v>
      </c>
    </row>
    <row r="23" spans="1:20" ht="21.75" customHeight="1" x14ac:dyDescent="0.2">
      <c r="A23" s="14" t="s">
        <v>101</v>
      </c>
      <c r="E23" s="14" t="s">
        <v>103</v>
      </c>
      <c r="H23" s="16">
        <v>23</v>
      </c>
      <c r="J23" s="15">
        <v>12282073059</v>
      </c>
      <c r="L23" s="15">
        <v>0</v>
      </c>
      <c r="N23" s="15">
        <v>12282073059</v>
      </c>
      <c r="P23" s="15">
        <v>136435747550</v>
      </c>
      <c r="R23" s="15">
        <v>0</v>
      </c>
      <c r="T23" s="15">
        <v>136435747550</v>
      </c>
    </row>
    <row r="24" spans="1:20" ht="21.75" customHeight="1" x14ac:dyDescent="0.2">
      <c r="A24" s="14" t="s">
        <v>80</v>
      </c>
      <c r="E24" s="14" t="s">
        <v>82</v>
      </c>
      <c r="H24" s="16">
        <v>23</v>
      </c>
      <c r="J24" s="15">
        <v>24030815961</v>
      </c>
      <c r="L24" s="15">
        <v>0</v>
      </c>
      <c r="N24" s="15">
        <v>24030815961</v>
      </c>
      <c r="P24" s="15">
        <v>351454231175</v>
      </c>
      <c r="R24" s="15">
        <v>0</v>
      </c>
      <c r="T24" s="15">
        <v>351454231175</v>
      </c>
    </row>
    <row r="25" spans="1:20" ht="21.75" customHeight="1" x14ac:dyDescent="0.2">
      <c r="A25" s="14" t="s">
        <v>83</v>
      </c>
      <c r="E25" s="14" t="s">
        <v>85</v>
      </c>
      <c r="H25" s="16">
        <v>23</v>
      </c>
      <c r="J25" s="15">
        <v>10882228547</v>
      </c>
      <c r="L25" s="15">
        <v>0</v>
      </c>
      <c r="N25" s="15">
        <v>10882228547</v>
      </c>
      <c r="P25" s="15">
        <v>93447352131</v>
      </c>
      <c r="R25" s="15">
        <v>0</v>
      </c>
      <c r="T25" s="15">
        <v>93447352131</v>
      </c>
    </row>
    <row r="26" spans="1:20" ht="21.75" customHeight="1" x14ac:dyDescent="0.2">
      <c r="A26" s="14" t="s">
        <v>52</v>
      </c>
      <c r="E26" s="14" t="s">
        <v>55</v>
      </c>
      <c r="H26" s="16">
        <v>2</v>
      </c>
      <c r="J26" s="15">
        <v>13276802298</v>
      </c>
      <c r="L26" s="15">
        <v>0</v>
      </c>
      <c r="N26" s="15">
        <v>13276802298</v>
      </c>
      <c r="P26" s="15">
        <v>153073702843</v>
      </c>
      <c r="R26" s="15">
        <v>0</v>
      </c>
      <c r="T26" s="15">
        <v>153073702843</v>
      </c>
    </row>
    <row r="27" spans="1:20" ht="21.75" customHeight="1" x14ac:dyDescent="0.2">
      <c r="A27" s="14" t="s">
        <v>68</v>
      </c>
      <c r="E27" s="14" t="s">
        <v>70</v>
      </c>
      <c r="H27" s="16">
        <v>23</v>
      </c>
      <c r="J27" s="15">
        <v>12693324770</v>
      </c>
      <c r="L27" s="15">
        <v>0</v>
      </c>
      <c r="N27" s="15">
        <v>12693324770</v>
      </c>
      <c r="P27" s="15">
        <v>145027416157</v>
      </c>
      <c r="R27" s="15">
        <v>0</v>
      </c>
      <c r="T27" s="15">
        <v>145027416157</v>
      </c>
    </row>
    <row r="28" spans="1:20" ht="21.75" customHeight="1" x14ac:dyDescent="0.2">
      <c r="A28" s="14" t="s">
        <v>77</v>
      </c>
      <c r="E28" s="14" t="s">
        <v>79</v>
      </c>
      <c r="H28" s="16">
        <v>23</v>
      </c>
      <c r="J28" s="15">
        <v>8048235720</v>
      </c>
      <c r="L28" s="15">
        <v>0</v>
      </c>
      <c r="N28" s="15">
        <v>8048235720</v>
      </c>
      <c r="P28" s="15">
        <v>75122062944</v>
      </c>
      <c r="R28" s="15">
        <v>0</v>
      </c>
      <c r="T28" s="15">
        <v>75122062944</v>
      </c>
    </row>
    <row r="29" spans="1:20" ht="21.75" customHeight="1" x14ac:dyDescent="0.2">
      <c r="A29" s="14" t="s">
        <v>71</v>
      </c>
      <c r="E29" s="14" t="s">
        <v>73</v>
      </c>
      <c r="H29" s="16">
        <v>23</v>
      </c>
      <c r="J29" s="15">
        <v>13446263983</v>
      </c>
      <c r="L29" s="15">
        <v>0</v>
      </c>
      <c r="N29" s="15">
        <v>13446263983</v>
      </c>
      <c r="P29" s="15">
        <v>98496749503</v>
      </c>
      <c r="R29" s="15">
        <v>0</v>
      </c>
      <c r="T29" s="15">
        <v>98496749503</v>
      </c>
    </row>
    <row r="30" spans="1:20" ht="21.75" customHeight="1" x14ac:dyDescent="0.2">
      <c r="A30" s="14" t="s">
        <v>221</v>
      </c>
      <c r="E30" s="14" t="s">
        <v>251</v>
      </c>
      <c r="H30" s="16">
        <v>20.5</v>
      </c>
      <c r="J30" s="15">
        <v>0</v>
      </c>
      <c r="L30" s="15">
        <v>0</v>
      </c>
      <c r="N30" s="15">
        <v>0</v>
      </c>
      <c r="P30" s="15">
        <v>78628794609</v>
      </c>
      <c r="R30" s="15">
        <v>0</v>
      </c>
      <c r="T30" s="15">
        <v>78628794609</v>
      </c>
    </row>
    <row r="31" spans="1:20" ht="21.75" customHeight="1" x14ac:dyDescent="0.2">
      <c r="A31" s="14" t="s">
        <v>74</v>
      </c>
      <c r="E31" s="14" t="s">
        <v>76</v>
      </c>
      <c r="H31" s="16">
        <v>18</v>
      </c>
      <c r="J31" s="15">
        <v>4264310423</v>
      </c>
      <c r="L31" s="15">
        <v>0</v>
      </c>
      <c r="N31" s="15">
        <v>4264310423</v>
      </c>
      <c r="P31" s="15">
        <v>38887173709</v>
      </c>
      <c r="R31" s="15">
        <v>0</v>
      </c>
      <c r="T31" s="15">
        <v>38887173709</v>
      </c>
    </row>
    <row r="32" spans="1:20" ht="21.75" customHeight="1" x14ac:dyDescent="0.2">
      <c r="A32" s="14" t="s">
        <v>220</v>
      </c>
      <c r="E32" s="14" t="s">
        <v>252</v>
      </c>
      <c r="H32" s="16">
        <v>20.5</v>
      </c>
      <c r="J32" s="15">
        <v>0</v>
      </c>
      <c r="L32" s="15">
        <v>0</v>
      </c>
      <c r="N32" s="15">
        <v>0</v>
      </c>
      <c r="P32" s="15">
        <v>14847123157</v>
      </c>
      <c r="R32" s="15">
        <v>0</v>
      </c>
      <c r="T32" s="15">
        <v>14847123157</v>
      </c>
    </row>
    <row r="33" spans="1:20" ht="21.75" customHeight="1" x14ac:dyDescent="0.2">
      <c r="A33" s="14" t="s">
        <v>217</v>
      </c>
      <c r="E33" s="14" t="s">
        <v>253</v>
      </c>
      <c r="H33" s="16">
        <v>18</v>
      </c>
      <c r="J33" s="15">
        <v>0</v>
      </c>
      <c r="L33" s="15">
        <v>0</v>
      </c>
      <c r="N33" s="15">
        <v>0</v>
      </c>
      <c r="P33" s="15">
        <v>878407183</v>
      </c>
      <c r="R33" s="15">
        <v>0</v>
      </c>
      <c r="T33" s="15">
        <v>878407183</v>
      </c>
    </row>
    <row r="34" spans="1:20" ht="21.75" customHeight="1" x14ac:dyDescent="0.2">
      <c r="A34" s="14" t="s">
        <v>216</v>
      </c>
      <c r="E34" s="14" t="s">
        <v>254</v>
      </c>
      <c r="H34" s="16">
        <v>18</v>
      </c>
      <c r="J34" s="15">
        <v>0</v>
      </c>
      <c r="L34" s="15">
        <v>0</v>
      </c>
      <c r="N34" s="15">
        <v>0</v>
      </c>
      <c r="P34" s="15">
        <v>556681978</v>
      </c>
      <c r="R34" s="15">
        <v>0</v>
      </c>
      <c r="T34" s="15">
        <v>556681978</v>
      </c>
    </row>
    <row r="35" spans="1:20" ht="21.75" customHeight="1" x14ac:dyDescent="0.2">
      <c r="A35" s="14" t="s">
        <v>214</v>
      </c>
      <c r="E35" s="14" t="s">
        <v>255</v>
      </c>
      <c r="H35" s="16">
        <v>18</v>
      </c>
      <c r="J35" s="15">
        <v>0</v>
      </c>
      <c r="L35" s="15">
        <v>0</v>
      </c>
      <c r="N35" s="15">
        <v>0</v>
      </c>
      <c r="P35" s="15">
        <v>530994062</v>
      </c>
      <c r="R35" s="15">
        <v>0</v>
      </c>
      <c r="T35" s="15">
        <v>530994062</v>
      </c>
    </row>
    <row r="36" spans="1:20" ht="21.75" customHeight="1" x14ac:dyDescent="0.2">
      <c r="A36" s="17" t="s">
        <v>65</v>
      </c>
      <c r="C36" s="5"/>
      <c r="E36" s="17" t="s">
        <v>67</v>
      </c>
      <c r="H36" s="19">
        <v>18</v>
      </c>
      <c r="J36" s="18">
        <v>2816767066</v>
      </c>
      <c r="L36" s="18">
        <v>0</v>
      </c>
      <c r="N36" s="18">
        <v>2816767066</v>
      </c>
      <c r="P36" s="18">
        <v>25589099690</v>
      </c>
      <c r="R36" s="18">
        <v>0</v>
      </c>
      <c r="T36" s="18">
        <v>25589099690</v>
      </c>
    </row>
    <row r="37" spans="1:20" ht="21.75" customHeight="1" x14ac:dyDescent="0.2">
      <c r="A37" s="9" t="s">
        <v>20</v>
      </c>
      <c r="C37" s="10"/>
      <c r="E37" s="10"/>
      <c r="H37" s="10"/>
      <c r="J37" s="10">
        <v>298673731804</v>
      </c>
      <c r="L37" s="10">
        <v>0</v>
      </c>
      <c r="N37" s="10">
        <v>298673731804</v>
      </c>
      <c r="P37" s="10">
        <v>3178531334508</v>
      </c>
      <c r="R37" s="10">
        <v>0</v>
      </c>
      <c r="T37" s="10">
        <v>3178531334508</v>
      </c>
    </row>
    <row r="38" spans="1:20" x14ac:dyDescent="0.2">
      <c r="N38" s="23">
        <v>221501509654</v>
      </c>
    </row>
    <row r="39" spans="1:20" x14ac:dyDescent="0.2">
      <c r="N39" s="23">
        <v>77172222150</v>
      </c>
    </row>
    <row r="41" spans="1:20" x14ac:dyDescent="0.2">
      <c r="N41" s="23">
        <f>N38+N39</f>
        <v>298673731804</v>
      </c>
    </row>
    <row r="42" spans="1:20" x14ac:dyDescent="0.2">
      <c r="N42" s="23">
        <f>N37-N41</f>
        <v>0</v>
      </c>
      <c r="T42" s="23">
        <v>673227277500</v>
      </c>
    </row>
    <row r="43" spans="1:20" x14ac:dyDescent="0.2">
      <c r="T43" s="23">
        <v>2505304057008</v>
      </c>
    </row>
    <row r="44" spans="1:20" x14ac:dyDescent="0.2">
      <c r="T44" s="23">
        <f>T43+T42</f>
        <v>3178531334508</v>
      </c>
    </row>
    <row r="49" spans="20:20" x14ac:dyDescent="0.2">
      <c r="T49" s="23">
        <f>T37-T44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5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N33"/>
  <sheetViews>
    <sheetView rightToLeft="1" view="pageBreakPreview" topLeftCell="A16" zoomScaleNormal="100" zoomScaleSheetLayoutView="100" workbookViewId="0">
      <selection activeCell="A5" sqref="A5:M5"/>
    </sheetView>
  </sheetViews>
  <sheetFormatPr defaultRowHeight="12.75" x14ac:dyDescent="0.2"/>
  <cols>
    <col min="1" max="1" width="39" customWidth="1"/>
    <col min="2" max="2" width="1.28515625" customWidth="1"/>
    <col min="3" max="3" width="16" bestFit="1" customWidth="1"/>
    <col min="4" max="4" width="1.28515625" customWidth="1"/>
    <col min="5" max="5" width="13.140625" bestFit="1" customWidth="1"/>
    <col min="6" max="6" width="1.28515625" customWidth="1"/>
    <col min="7" max="7" width="16.140625" bestFit="1" customWidth="1"/>
    <col min="8" max="8" width="1.28515625" customWidth="1"/>
    <col min="9" max="9" width="17.570312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0.28515625" customWidth="1"/>
  </cols>
  <sheetData>
    <row r="1" spans="1:1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75" customHeight="1" x14ac:dyDescent="0.2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4.45" customHeight="1" x14ac:dyDescent="0.2"/>
    <row r="5" spans="1:13" ht="14.45" customHeight="1" x14ac:dyDescent="0.2">
      <c r="A5" s="41" t="s">
        <v>256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 x14ac:dyDescent="0.2">
      <c r="A6" s="42" t="s">
        <v>149</v>
      </c>
      <c r="C6" s="42" t="s">
        <v>165</v>
      </c>
      <c r="D6" s="42"/>
      <c r="E6" s="42"/>
      <c r="F6" s="42"/>
      <c r="G6" s="42"/>
      <c r="I6" s="42" t="s">
        <v>166</v>
      </c>
      <c r="J6" s="42"/>
      <c r="K6" s="42"/>
      <c r="L6" s="42"/>
      <c r="M6" s="42"/>
    </row>
    <row r="7" spans="1:13" ht="29.1" customHeight="1" x14ac:dyDescent="0.2">
      <c r="A7" s="42"/>
      <c r="C7" s="21" t="s">
        <v>246</v>
      </c>
      <c r="D7" s="3"/>
      <c r="E7" s="21" t="s">
        <v>236</v>
      </c>
      <c r="F7" s="3"/>
      <c r="G7" s="21" t="s">
        <v>247</v>
      </c>
      <c r="I7" s="21" t="s">
        <v>246</v>
      </c>
      <c r="J7" s="3"/>
      <c r="K7" s="21" t="s">
        <v>236</v>
      </c>
      <c r="L7" s="3"/>
      <c r="M7" s="21" t="s">
        <v>247</v>
      </c>
    </row>
    <row r="8" spans="1:13" ht="21.75" customHeight="1" x14ac:dyDescent="0.2">
      <c r="A8" s="12" t="s">
        <v>263</v>
      </c>
      <c r="C8" s="6">
        <v>7816</v>
      </c>
      <c r="E8" s="6">
        <v>0</v>
      </c>
      <c r="G8" s="6">
        <v>7816</v>
      </c>
      <c r="I8" s="6">
        <v>131956</v>
      </c>
      <c r="K8" s="6">
        <v>0</v>
      </c>
      <c r="M8" s="6">
        <v>131956</v>
      </c>
    </row>
    <row r="9" spans="1:13" ht="21.75" customHeight="1" x14ac:dyDescent="0.2">
      <c r="A9" s="14" t="s">
        <v>264</v>
      </c>
      <c r="C9" s="15">
        <v>9444</v>
      </c>
      <c r="E9" s="15">
        <v>0</v>
      </c>
      <c r="G9" s="15">
        <v>9444</v>
      </c>
      <c r="I9" s="15">
        <v>234141</v>
      </c>
      <c r="K9" s="15">
        <v>0</v>
      </c>
      <c r="M9" s="15">
        <v>234141</v>
      </c>
    </row>
    <row r="10" spans="1:13" ht="21.75" customHeight="1" x14ac:dyDescent="0.2">
      <c r="A10" s="14" t="s">
        <v>265</v>
      </c>
      <c r="C10" s="15">
        <v>249040345</v>
      </c>
      <c r="E10" s="15">
        <v>0</v>
      </c>
      <c r="G10" s="15">
        <v>249040345</v>
      </c>
      <c r="I10" s="15">
        <v>2962823791</v>
      </c>
      <c r="K10" s="15">
        <v>0</v>
      </c>
      <c r="M10" s="15">
        <v>2962823791</v>
      </c>
    </row>
    <row r="11" spans="1:13" ht="21.75" customHeight="1" x14ac:dyDescent="0.2">
      <c r="A11" s="14" t="s">
        <v>266</v>
      </c>
      <c r="C11" s="15">
        <v>23611</v>
      </c>
      <c r="E11" s="15">
        <v>0</v>
      </c>
      <c r="G11" s="15">
        <v>23611</v>
      </c>
      <c r="I11" s="15">
        <v>733503</v>
      </c>
      <c r="K11" s="15">
        <v>0</v>
      </c>
      <c r="M11" s="15">
        <v>733503</v>
      </c>
    </row>
    <row r="12" spans="1:13" ht="21.75" customHeight="1" x14ac:dyDescent="0.2">
      <c r="A12" s="14" t="s">
        <v>267</v>
      </c>
      <c r="C12" s="15">
        <v>20053</v>
      </c>
      <c r="E12" s="15">
        <v>0</v>
      </c>
      <c r="G12" s="15">
        <v>20053</v>
      </c>
      <c r="I12" s="15">
        <v>687673</v>
      </c>
      <c r="K12" s="15">
        <v>0</v>
      </c>
      <c r="M12" s="15">
        <v>687673</v>
      </c>
    </row>
    <row r="13" spans="1:13" ht="21.75" customHeight="1" x14ac:dyDescent="0.2">
      <c r="A13" s="14" t="s">
        <v>268</v>
      </c>
      <c r="C13" s="15">
        <v>162106</v>
      </c>
      <c r="E13" s="15">
        <v>0</v>
      </c>
      <c r="G13" s="15">
        <v>162106</v>
      </c>
      <c r="I13" s="15">
        <v>83532198</v>
      </c>
      <c r="K13" s="15">
        <v>0</v>
      </c>
      <c r="M13" s="15">
        <v>83532198</v>
      </c>
    </row>
    <row r="14" spans="1:13" ht="21.75" customHeight="1" x14ac:dyDescent="0.2">
      <c r="A14" s="14" t="s">
        <v>269</v>
      </c>
      <c r="C14" s="15">
        <v>559516</v>
      </c>
      <c r="E14" s="15">
        <v>0</v>
      </c>
      <c r="G14" s="15">
        <v>559516</v>
      </c>
      <c r="I14" s="15">
        <v>17076970</v>
      </c>
      <c r="K14" s="15">
        <v>0</v>
      </c>
      <c r="M14" s="15">
        <v>17076970</v>
      </c>
    </row>
    <row r="15" spans="1:13" ht="21.75" customHeight="1" x14ac:dyDescent="0.2">
      <c r="A15" s="14" t="s">
        <v>270</v>
      </c>
      <c r="C15" s="15">
        <v>1112737</v>
      </c>
      <c r="E15" s="15">
        <v>0</v>
      </c>
      <c r="G15" s="15">
        <v>1112737</v>
      </c>
      <c r="I15" s="15">
        <v>11152099</v>
      </c>
      <c r="K15" s="15">
        <v>0</v>
      </c>
      <c r="M15" s="15">
        <v>11152099</v>
      </c>
    </row>
    <row r="16" spans="1:13" ht="21.75" customHeight="1" x14ac:dyDescent="0.2">
      <c r="A16" s="14" t="s">
        <v>271</v>
      </c>
      <c r="C16" s="15">
        <v>4657</v>
      </c>
      <c r="E16" s="15">
        <v>0</v>
      </c>
      <c r="G16" s="15">
        <v>4657</v>
      </c>
      <c r="I16" s="15">
        <v>167787</v>
      </c>
      <c r="K16" s="15">
        <v>0</v>
      </c>
      <c r="M16" s="15">
        <v>167787</v>
      </c>
    </row>
    <row r="17" spans="1:14" ht="21.75" customHeight="1" x14ac:dyDescent="0.2">
      <c r="A17" s="14" t="s">
        <v>272</v>
      </c>
      <c r="C17" s="15">
        <v>2579</v>
      </c>
      <c r="E17" s="15">
        <v>0</v>
      </c>
      <c r="G17" s="15">
        <v>2579</v>
      </c>
      <c r="I17" s="15">
        <v>24433010</v>
      </c>
      <c r="K17" s="15">
        <v>0</v>
      </c>
      <c r="M17" s="15">
        <v>24433010</v>
      </c>
    </row>
    <row r="18" spans="1:14" ht="21.75" customHeight="1" x14ac:dyDescent="0.2">
      <c r="A18" s="14" t="s">
        <v>273</v>
      </c>
      <c r="C18" s="15">
        <v>90467</v>
      </c>
      <c r="E18" s="15">
        <v>0</v>
      </c>
      <c r="G18" s="15">
        <v>90467</v>
      </c>
      <c r="I18" s="15">
        <v>11311482</v>
      </c>
      <c r="K18" s="15">
        <v>0</v>
      </c>
      <c r="M18" s="15">
        <v>11311482</v>
      </c>
    </row>
    <row r="19" spans="1:14" ht="21.75" customHeight="1" x14ac:dyDescent="0.2">
      <c r="A19" s="14" t="s">
        <v>274</v>
      </c>
      <c r="C19" s="15">
        <v>0</v>
      </c>
      <c r="E19" s="15">
        <v>0</v>
      </c>
      <c r="G19" s="15">
        <v>0</v>
      </c>
      <c r="I19" s="15">
        <v>703912211461</v>
      </c>
      <c r="K19" s="15">
        <v>0</v>
      </c>
      <c r="M19" s="15">
        <v>703912211461</v>
      </c>
    </row>
    <row r="20" spans="1:14" ht="21.75" customHeight="1" x14ac:dyDescent="0.2">
      <c r="A20" s="14" t="s">
        <v>275</v>
      </c>
      <c r="C20" s="15">
        <v>0</v>
      </c>
      <c r="E20" s="15">
        <v>0</v>
      </c>
      <c r="G20" s="15">
        <v>0</v>
      </c>
      <c r="I20" s="15">
        <v>417996275941</v>
      </c>
      <c r="K20" s="15">
        <v>17287639</v>
      </c>
      <c r="M20" s="15">
        <v>417978988302</v>
      </c>
    </row>
    <row r="21" spans="1:14" ht="21.75" customHeight="1" x14ac:dyDescent="0.2">
      <c r="A21" s="14" t="s">
        <v>276</v>
      </c>
      <c r="C21" s="15">
        <v>128308928765</v>
      </c>
      <c r="E21" s="15">
        <v>-125544986</v>
      </c>
      <c r="G21" s="15">
        <v>128434473751</v>
      </c>
      <c r="I21" s="15">
        <v>833107489654</v>
      </c>
      <c r="K21" s="15">
        <v>383678627</v>
      </c>
      <c r="M21" s="15">
        <v>832723811027</v>
      </c>
    </row>
    <row r="22" spans="1:14" ht="21.75" customHeight="1" x14ac:dyDescent="0.2">
      <c r="A22" s="14" t="s">
        <v>277</v>
      </c>
      <c r="C22" s="15">
        <v>108072657450</v>
      </c>
      <c r="E22" s="15">
        <v>0</v>
      </c>
      <c r="G22" s="15">
        <v>108072657450</v>
      </c>
      <c r="I22" s="15">
        <v>765543183497</v>
      </c>
      <c r="K22" s="15">
        <v>28714503</v>
      </c>
      <c r="M22" s="15">
        <v>765514468994</v>
      </c>
    </row>
    <row r="23" spans="1:14" ht="21.75" customHeight="1" x14ac:dyDescent="0.2">
      <c r="A23" s="14" t="s">
        <v>278</v>
      </c>
      <c r="C23" s="15">
        <v>0</v>
      </c>
      <c r="E23" s="15">
        <v>0</v>
      </c>
      <c r="G23" s="15">
        <v>0</v>
      </c>
      <c r="I23" s="15">
        <v>1841369860</v>
      </c>
      <c r="K23" s="15">
        <v>0</v>
      </c>
      <c r="M23" s="15">
        <v>1841369860</v>
      </c>
    </row>
    <row r="24" spans="1:14" ht="21.75" customHeight="1" x14ac:dyDescent="0.2">
      <c r="A24" s="14" t="s">
        <v>279</v>
      </c>
      <c r="C24" s="15">
        <v>74583253609</v>
      </c>
      <c r="E24" s="15">
        <v>-224170891</v>
      </c>
      <c r="G24" s="15">
        <v>74807424500</v>
      </c>
      <c r="I24" s="15">
        <v>373778916117</v>
      </c>
      <c r="K24" s="15">
        <v>144373965</v>
      </c>
      <c r="M24" s="15">
        <v>373634542152</v>
      </c>
    </row>
    <row r="25" spans="1:14" ht="21.75" customHeight="1" x14ac:dyDescent="0.2">
      <c r="A25" s="14" t="s">
        <v>280</v>
      </c>
      <c r="C25" s="15">
        <v>0</v>
      </c>
      <c r="E25" s="15">
        <v>0</v>
      </c>
      <c r="G25" s="15">
        <v>0</v>
      </c>
      <c r="I25" s="15">
        <v>4601466494</v>
      </c>
      <c r="K25" s="15">
        <v>4907680</v>
      </c>
      <c r="M25" s="15">
        <v>4596558814</v>
      </c>
    </row>
    <row r="26" spans="1:14" ht="21.75" customHeight="1" x14ac:dyDescent="0.2">
      <c r="A26" s="14" t="s">
        <v>281</v>
      </c>
      <c r="C26" s="15">
        <v>0</v>
      </c>
      <c r="E26" s="15">
        <v>0</v>
      </c>
      <c r="G26" s="15">
        <v>0</v>
      </c>
      <c r="I26" s="15">
        <v>449039173867</v>
      </c>
      <c r="K26" s="15">
        <v>371365</v>
      </c>
      <c r="M26" s="15">
        <v>449038802502</v>
      </c>
    </row>
    <row r="27" spans="1:14" ht="21.75" customHeight="1" x14ac:dyDescent="0.2">
      <c r="A27" s="14" t="s">
        <v>282</v>
      </c>
      <c r="C27" s="15">
        <v>50889978561</v>
      </c>
      <c r="E27" s="15">
        <v>389428715</v>
      </c>
      <c r="G27" s="15">
        <v>50500549846</v>
      </c>
      <c r="I27" s="15">
        <v>51252690890</v>
      </c>
      <c r="K27" s="15">
        <v>389428715</v>
      </c>
      <c r="M27" s="15">
        <v>50863262175</v>
      </c>
    </row>
    <row r="28" spans="1:14" ht="21.75" customHeight="1" thickBot="1" x14ac:dyDescent="0.25">
      <c r="A28" s="9" t="s">
        <v>20</v>
      </c>
      <c r="C28" s="10">
        <f>SUM(C8:C27)</f>
        <v>362105851716</v>
      </c>
      <c r="D28" s="10">
        <f t="shared" ref="D28:N28" si="0">SUM(D8:D27)</f>
        <v>0</v>
      </c>
      <c r="E28" s="10">
        <f t="shared" si="0"/>
        <v>39712838</v>
      </c>
      <c r="F28" s="10">
        <f t="shared" si="0"/>
        <v>0</v>
      </c>
      <c r="G28" s="10">
        <f t="shared" si="0"/>
        <v>362066138878</v>
      </c>
      <c r="H28" s="10">
        <f t="shared" si="0"/>
        <v>0</v>
      </c>
      <c r="I28" s="10">
        <f t="shared" si="0"/>
        <v>3604185062391</v>
      </c>
      <c r="J28" s="10">
        <f t="shared" si="0"/>
        <v>0</v>
      </c>
      <c r="K28" s="10">
        <f t="shared" si="0"/>
        <v>968762494</v>
      </c>
      <c r="L28" s="10">
        <f t="shared" si="0"/>
        <v>0</v>
      </c>
      <c r="M28" s="10">
        <f t="shared" si="0"/>
        <v>3603216299897</v>
      </c>
      <c r="N28" s="10">
        <f t="shared" si="0"/>
        <v>0</v>
      </c>
    </row>
    <row r="29" spans="1:14" ht="13.5" thickTop="1" x14ac:dyDescent="0.2"/>
    <row r="30" spans="1:14" ht="18.75" x14ac:dyDescent="0.2">
      <c r="C30" s="15">
        <v>362105851716</v>
      </c>
      <c r="D30" s="15"/>
      <c r="E30" s="15">
        <v>39712838</v>
      </c>
      <c r="F30" s="15"/>
      <c r="G30" s="15">
        <v>362066138878</v>
      </c>
      <c r="H30" s="15"/>
      <c r="I30" s="15">
        <v>3604185062391</v>
      </c>
      <c r="J30" s="15"/>
      <c r="K30" s="15">
        <v>968762494</v>
      </c>
      <c r="L30" s="15"/>
      <c r="M30" s="15">
        <v>3603216299897</v>
      </c>
    </row>
    <row r="31" spans="1:14" x14ac:dyDescent="0.2">
      <c r="C31" s="23">
        <f>C28-C30</f>
        <v>0</v>
      </c>
      <c r="D31" s="23">
        <f t="shared" ref="D31:M31" si="1">D28-D30</f>
        <v>0</v>
      </c>
      <c r="E31" s="23">
        <f t="shared" si="1"/>
        <v>0</v>
      </c>
      <c r="F31" s="23">
        <f t="shared" si="1"/>
        <v>0</v>
      </c>
      <c r="G31" s="23">
        <f t="shared" si="1"/>
        <v>0</v>
      </c>
      <c r="H31" s="23">
        <f t="shared" si="1"/>
        <v>0</v>
      </c>
      <c r="I31" s="23">
        <f t="shared" si="1"/>
        <v>0</v>
      </c>
      <c r="J31" s="23">
        <f t="shared" si="1"/>
        <v>0</v>
      </c>
      <c r="K31" s="23">
        <f t="shared" si="1"/>
        <v>0</v>
      </c>
      <c r="L31" s="23">
        <f t="shared" si="1"/>
        <v>0</v>
      </c>
      <c r="M31" s="23">
        <f t="shared" si="1"/>
        <v>0</v>
      </c>
    </row>
    <row r="32" spans="1:14" x14ac:dyDescent="0.2">
      <c r="C32" s="23">
        <v>362105851716</v>
      </c>
      <c r="E32" s="23">
        <v>39712838</v>
      </c>
      <c r="G32" s="23">
        <f>C32-E32</f>
        <v>362066138878</v>
      </c>
      <c r="I32" s="23">
        <v>3604185062391</v>
      </c>
      <c r="K32" s="23">
        <v>968762494</v>
      </c>
      <c r="M32" s="23">
        <f>I32-K32</f>
        <v>3603216299897</v>
      </c>
    </row>
    <row r="33" spans="3:13" x14ac:dyDescent="0.2">
      <c r="C33" s="23">
        <f>C28-C32</f>
        <v>0</v>
      </c>
      <c r="D33" s="23">
        <f t="shared" ref="D33:M33" si="2">D28-D32</f>
        <v>0</v>
      </c>
      <c r="E33" s="23">
        <f t="shared" si="2"/>
        <v>0</v>
      </c>
      <c r="F33" s="23">
        <f t="shared" si="2"/>
        <v>0</v>
      </c>
      <c r="G33" s="23">
        <f t="shared" si="2"/>
        <v>0</v>
      </c>
      <c r="H33" s="23">
        <f t="shared" si="2"/>
        <v>0</v>
      </c>
      <c r="I33" s="23">
        <f t="shared" si="2"/>
        <v>0</v>
      </c>
      <c r="J33" s="23">
        <f t="shared" si="2"/>
        <v>0</v>
      </c>
      <c r="K33" s="23">
        <f t="shared" si="2"/>
        <v>0</v>
      </c>
      <c r="L33" s="23">
        <f t="shared" si="2"/>
        <v>0</v>
      </c>
      <c r="M33" s="23">
        <f t="shared" si="2"/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X81"/>
  <sheetViews>
    <sheetView rightToLeft="1" view="pageBreakPreview" topLeftCell="A49" zoomScale="85" zoomScaleNormal="100" zoomScaleSheetLayoutView="85" workbookViewId="0">
      <selection activeCell="Q75" sqref="Q75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8.85546875" bestFit="1" customWidth="1"/>
    <col min="6" max="6" width="1.28515625" customWidth="1"/>
    <col min="7" max="7" width="19.5703125" bestFit="1" customWidth="1"/>
    <col min="8" max="8" width="1.28515625" customWidth="1"/>
    <col min="9" max="9" width="18.85546875" bestFit="1" customWidth="1"/>
    <col min="10" max="10" width="1.28515625" customWidth="1"/>
    <col min="11" max="11" width="13.42578125" bestFit="1" customWidth="1"/>
    <col min="12" max="12" width="1.28515625" customWidth="1"/>
    <col min="13" max="13" width="20.42578125" bestFit="1" customWidth="1"/>
    <col min="14" max="14" width="1.28515625" customWidth="1"/>
    <col min="15" max="15" width="21.5703125" bestFit="1" customWidth="1"/>
    <col min="16" max="16" width="1.28515625" customWidth="1"/>
    <col min="17" max="17" width="18.28515625" bestFit="1" customWidth="1"/>
    <col min="18" max="18" width="0.28515625" customWidth="1"/>
    <col min="19" max="19" width="26.7109375" style="24" customWidth="1"/>
    <col min="20" max="20" width="19.5703125" bestFit="1" customWidth="1"/>
    <col min="21" max="21" width="16.28515625" bestFit="1" customWidth="1"/>
    <col min="22" max="22" width="34.140625" bestFit="1" customWidth="1"/>
    <col min="23" max="23" width="15.140625" style="24" bestFit="1" customWidth="1"/>
    <col min="24" max="24" width="15.28515625" style="24" bestFit="1" customWidth="1"/>
  </cols>
  <sheetData>
    <row r="1" spans="1:21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1" ht="21.75" customHeight="1" x14ac:dyDescent="0.2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1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1" ht="14.45" customHeight="1" x14ac:dyDescent="0.2"/>
    <row r="5" spans="1:21" ht="14.45" customHeight="1" x14ac:dyDescent="0.2">
      <c r="A5" s="41" t="s">
        <v>257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1" ht="14.45" customHeight="1" x14ac:dyDescent="0.2">
      <c r="A6" s="42" t="s">
        <v>149</v>
      </c>
      <c r="C6" s="42" t="s">
        <v>165</v>
      </c>
      <c r="D6" s="42"/>
      <c r="E6" s="42"/>
      <c r="F6" s="42"/>
      <c r="G6" s="42"/>
      <c r="H6" s="42"/>
      <c r="I6" s="42"/>
      <c r="K6" s="42" t="s">
        <v>166</v>
      </c>
      <c r="L6" s="42"/>
      <c r="M6" s="42"/>
      <c r="N6" s="42"/>
      <c r="O6" s="42"/>
      <c r="P6" s="42"/>
      <c r="Q6" s="42"/>
    </row>
    <row r="7" spans="1:21" ht="42" x14ac:dyDescent="0.2">
      <c r="A7" s="42"/>
      <c r="C7" s="21" t="s">
        <v>13</v>
      </c>
      <c r="D7" s="3"/>
      <c r="E7" s="21" t="s">
        <v>258</v>
      </c>
      <c r="F7" s="3"/>
      <c r="G7" s="21" t="s">
        <v>259</v>
      </c>
      <c r="H7" s="3"/>
      <c r="I7" s="21" t="s">
        <v>260</v>
      </c>
      <c r="K7" s="21" t="s">
        <v>13</v>
      </c>
      <c r="L7" s="3"/>
      <c r="M7" s="21" t="s">
        <v>258</v>
      </c>
      <c r="N7" s="3"/>
      <c r="O7" s="21" t="s">
        <v>259</v>
      </c>
      <c r="P7" s="3"/>
      <c r="Q7" s="21" t="s">
        <v>260</v>
      </c>
    </row>
    <row r="8" spans="1:21" ht="21.75" customHeight="1" x14ac:dyDescent="0.2">
      <c r="A8" s="14" t="s">
        <v>171</v>
      </c>
      <c r="C8" s="15">
        <v>0</v>
      </c>
      <c r="E8" s="15">
        <v>0</v>
      </c>
      <c r="G8" s="15">
        <v>0</v>
      </c>
      <c r="I8" s="15">
        <f t="shared" ref="I8:I65" si="0">E8+G8</f>
        <v>0</v>
      </c>
      <c r="K8" s="15">
        <v>3000000</v>
      </c>
      <c r="M8" s="15">
        <v>10530170503</v>
      </c>
      <c r="O8" s="15">
        <v>-10288417500</v>
      </c>
      <c r="Q8" s="15">
        <f t="shared" ref="Q8:Q20" si="1">M8+O8</f>
        <v>241753003</v>
      </c>
      <c r="S8" s="34"/>
      <c r="U8" s="23"/>
    </row>
    <row r="9" spans="1:21" ht="21.75" customHeight="1" x14ac:dyDescent="0.2">
      <c r="A9" s="14" t="s">
        <v>172</v>
      </c>
      <c r="C9" s="15">
        <v>0</v>
      </c>
      <c r="E9" s="15">
        <v>0</v>
      </c>
      <c r="G9" s="15">
        <v>0</v>
      </c>
      <c r="I9" s="15">
        <f t="shared" si="0"/>
        <v>0</v>
      </c>
      <c r="K9" s="15">
        <v>1775424</v>
      </c>
      <c r="M9" s="15">
        <v>27356489417</v>
      </c>
      <c r="O9" s="15">
        <v>-42482239102</v>
      </c>
      <c r="Q9" s="15">
        <f t="shared" si="1"/>
        <v>-15125749685</v>
      </c>
      <c r="S9" s="34"/>
      <c r="U9" s="23"/>
    </row>
    <row r="10" spans="1:21" ht="21.75" customHeight="1" x14ac:dyDescent="0.2">
      <c r="A10" s="12" t="s">
        <v>33</v>
      </c>
      <c r="C10" s="6">
        <v>1006548</v>
      </c>
      <c r="E10" s="6">
        <v>10616590179</v>
      </c>
      <c r="G10" s="6">
        <v>-10076500360</v>
      </c>
      <c r="I10" s="15">
        <f t="shared" si="0"/>
        <v>540089819</v>
      </c>
      <c r="K10" s="6">
        <v>1006548</v>
      </c>
      <c r="M10" s="6">
        <v>10616590179</v>
      </c>
      <c r="O10" s="6">
        <v>-10076500360</v>
      </c>
      <c r="Q10" s="15">
        <f>M10+O10</f>
        <v>540089819</v>
      </c>
      <c r="S10" s="34"/>
      <c r="U10" s="23"/>
    </row>
    <row r="11" spans="1:21" ht="21.75" customHeight="1" x14ac:dyDescent="0.2">
      <c r="A11" s="14" t="s">
        <v>188</v>
      </c>
      <c r="C11" s="15">
        <v>0</v>
      </c>
      <c r="E11" s="15">
        <v>0</v>
      </c>
      <c r="G11" s="15">
        <v>0</v>
      </c>
      <c r="I11" s="15">
        <f t="shared" si="0"/>
        <v>0</v>
      </c>
      <c r="K11" s="15">
        <v>51312156</v>
      </c>
      <c r="M11" s="15">
        <v>1240218263019</v>
      </c>
      <c r="O11" s="15">
        <v>-1150447785448</v>
      </c>
      <c r="Q11" s="15">
        <f t="shared" si="1"/>
        <v>89770477571</v>
      </c>
      <c r="S11" s="34"/>
      <c r="U11" s="23"/>
    </row>
    <row r="12" spans="1:21" ht="21.75" customHeight="1" x14ac:dyDescent="0.2">
      <c r="A12" s="14" t="s">
        <v>189</v>
      </c>
      <c r="C12" s="15">
        <v>0</v>
      </c>
      <c r="E12" s="15">
        <v>0</v>
      </c>
      <c r="G12" s="15">
        <v>0</v>
      </c>
      <c r="I12" s="15">
        <f t="shared" si="0"/>
        <v>0</v>
      </c>
      <c r="K12" s="15">
        <v>500000</v>
      </c>
      <c r="M12" s="15">
        <v>10814888060</v>
      </c>
      <c r="O12" s="15">
        <v>-9888243750</v>
      </c>
      <c r="Q12" s="15">
        <f t="shared" si="1"/>
        <v>926644310</v>
      </c>
      <c r="S12" s="34"/>
      <c r="U12" s="23"/>
    </row>
    <row r="13" spans="1:21" ht="21.75" customHeight="1" x14ac:dyDescent="0.2">
      <c r="A13" s="14" t="s">
        <v>173</v>
      </c>
      <c r="C13" s="15">
        <v>0</v>
      </c>
      <c r="E13" s="15">
        <v>0</v>
      </c>
      <c r="G13" s="15">
        <v>0</v>
      </c>
      <c r="I13" s="15">
        <f t="shared" si="0"/>
        <v>0</v>
      </c>
      <c r="K13" s="15">
        <v>7500000</v>
      </c>
      <c r="M13" s="15">
        <v>18783729089</v>
      </c>
      <c r="O13" s="15">
        <v>-22515232500</v>
      </c>
      <c r="Q13" s="15">
        <f t="shared" si="1"/>
        <v>-3731503411</v>
      </c>
      <c r="S13" s="34"/>
      <c r="U13" s="23"/>
    </row>
    <row r="14" spans="1:21" ht="21.75" customHeight="1" x14ac:dyDescent="0.2">
      <c r="A14" s="14" t="s">
        <v>190</v>
      </c>
      <c r="C14" s="15">
        <v>0</v>
      </c>
      <c r="E14" s="15">
        <v>0</v>
      </c>
      <c r="G14" s="15">
        <v>0</v>
      </c>
      <c r="I14" s="15">
        <f t="shared" si="0"/>
        <v>0</v>
      </c>
      <c r="K14" s="15">
        <v>2400000</v>
      </c>
      <c r="M14" s="15">
        <v>32431878523</v>
      </c>
      <c r="O14" s="15">
        <v>-32001952500</v>
      </c>
      <c r="Q14" s="15">
        <f t="shared" si="1"/>
        <v>429926023</v>
      </c>
      <c r="S14" s="34"/>
      <c r="U14" s="23"/>
    </row>
    <row r="15" spans="1:21" ht="21.75" customHeight="1" x14ac:dyDescent="0.2">
      <c r="A15" s="14" t="s">
        <v>191</v>
      </c>
      <c r="C15" s="15">
        <v>0</v>
      </c>
      <c r="E15" s="15">
        <v>0</v>
      </c>
      <c r="G15" s="15">
        <v>0</v>
      </c>
      <c r="I15" s="15">
        <f t="shared" si="0"/>
        <v>0</v>
      </c>
      <c r="K15" s="15">
        <v>300000</v>
      </c>
      <c r="M15" s="15">
        <v>6502499849</v>
      </c>
      <c r="O15" s="15">
        <v>-5179641862</v>
      </c>
      <c r="Q15" s="15">
        <f t="shared" si="1"/>
        <v>1322857987</v>
      </c>
      <c r="S15" s="34"/>
      <c r="U15" s="23"/>
    </row>
    <row r="16" spans="1:21" ht="21.75" customHeight="1" x14ac:dyDescent="0.2">
      <c r="A16" s="14" t="s">
        <v>192</v>
      </c>
      <c r="C16" s="15">
        <v>0</v>
      </c>
      <c r="E16" s="15">
        <v>0</v>
      </c>
      <c r="G16" s="15">
        <v>0</v>
      </c>
      <c r="I16" s="15">
        <f t="shared" si="0"/>
        <v>0</v>
      </c>
      <c r="K16" s="15">
        <v>1000000</v>
      </c>
      <c r="M16" s="15">
        <v>11313620613</v>
      </c>
      <c r="O16" s="15">
        <v>-12044679937</v>
      </c>
      <c r="Q16" s="15">
        <f t="shared" si="1"/>
        <v>-731059324</v>
      </c>
      <c r="S16" s="34"/>
      <c r="U16" s="23"/>
    </row>
    <row r="17" spans="1:21" ht="21.75" customHeight="1" x14ac:dyDescent="0.2">
      <c r="A17" s="14" t="s">
        <v>193</v>
      </c>
      <c r="C17" s="15">
        <v>0</v>
      </c>
      <c r="E17" s="15">
        <v>0</v>
      </c>
      <c r="G17" s="15">
        <v>0</v>
      </c>
      <c r="I17" s="15">
        <f t="shared" si="0"/>
        <v>0</v>
      </c>
      <c r="K17" s="15">
        <v>4104676</v>
      </c>
      <c r="M17" s="15">
        <v>90100857659</v>
      </c>
      <c r="O17" s="15">
        <v>-77062160288</v>
      </c>
      <c r="Q17" s="15">
        <f t="shared" si="1"/>
        <v>13038697371</v>
      </c>
      <c r="S17" s="34"/>
      <c r="U17" s="23"/>
    </row>
    <row r="18" spans="1:21" ht="21.75" customHeight="1" x14ac:dyDescent="0.2">
      <c r="A18" s="14" t="s">
        <v>40</v>
      </c>
      <c r="C18" s="15">
        <v>0</v>
      </c>
      <c r="E18" s="15">
        <v>0</v>
      </c>
      <c r="G18" s="15">
        <v>0</v>
      </c>
      <c r="I18" s="15">
        <f t="shared" si="0"/>
        <v>0</v>
      </c>
      <c r="K18" s="15">
        <v>88490</v>
      </c>
      <c r="M18" s="15">
        <v>96796801771</v>
      </c>
      <c r="O18" s="15">
        <v>-99500095197</v>
      </c>
      <c r="Q18" s="15">
        <f t="shared" si="1"/>
        <v>-2703293426</v>
      </c>
      <c r="S18" s="34"/>
      <c r="U18" s="23"/>
    </row>
    <row r="19" spans="1:21" ht="21.75" customHeight="1" x14ac:dyDescent="0.2">
      <c r="A19" s="14" t="s">
        <v>194</v>
      </c>
      <c r="C19" s="15">
        <v>0</v>
      </c>
      <c r="E19" s="15">
        <v>0</v>
      </c>
      <c r="G19" s="15">
        <v>0</v>
      </c>
      <c r="I19" s="15">
        <f t="shared" si="0"/>
        <v>0</v>
      </c>
      <c r="K19" s="15">
        <v>63899550</v>
      </c>
      <c r="M19" s="15">
        <v>922044983118</v>
      </c>
      <c r="O19" s="15">
        <v>-798748208973</v>
      </c>
      <c r="Q19" s="15">
        <f t="shared" si="1"/>
        <v>123296774145</v>
      </c>
      <c r="S19" s="34"/>
      <c r="U19" s="23"/>
    </row>
    <row r="20" spans="1:21" ht="21.75" customHeight="1" x14ac:dyDescent="0.2">
      <c r="A20" s="14" t="s">
        <v>174</v>
      </c>
      <c r="C20" s="15">
        <v>0</v>
      </c>
      <c r="E20" s="15">
        <v>0</v>
      </c>
      <c r="G20" s="15">
        <v>0</v>
      </c>
      <c r="I20" s="15">
        <f t="shared" si="0"/>
        <v>0</v>
      </c>
      <c r="K20" s="15">
        <v>16942308</v>
      </c>
      <c r="M20" s="15">
        <v>127976540657</v>
      </c>
      <c r="O20" s="15">
        <v>-129007809000</v>
      </c>
      <c r="Q20" s="15">
        <f t="shared" si="1"/>
        <v>-1031268343</v>
      </c>
      <c r="S20" s="34"/>
      <c r="U20" s="23"/>
    </row>
    <row r="21" spans="1:21" ht="21.75" customHeight="1" x14ac:dyDescent="0.2">
      <c r="A21" s="14" t="s">
        <v>195</v>
      </c>
      <c r="C21" s="15">
        <v>0</v>
      </c>
      <c r="E21" s="15">
        <v>0</v>
      </c>
      <c r="G21" s="15">
        <v>0</v>
      </c>
      <c r="I21" s="15">
        <f t="shared" si="0"/>
        <v>0</v>
      </c>
      <c r="K21" s="15">
        <v>2000000</v>
      </c>
      <c r="M21" s="15">
        <v>22708215125</v>
      </c>
      <c r="O21" s="15">
        <v>-20044443547</v>
      </c>
      <c r="Q21" s="15">
        <f>M21+O21</f>
        <v>2663771578</v>
      </c>
      <c r="S21" s="34">
        <v>25883547</v>
      </c>
      <c r="T21" s="23">
        <f>O21-S21</f>
        <v>-20070327094</v>
      </c>
      <c r="U21" s="23"/>
    </row>
    <row r="22" spans="1:21" ht="21.75" customHeight="1" x14ac:dyDescent="0.2">
      <c r="A22" s="14" t="s">
        <v>175</v>
      </c>
      <c r="C22" s="15">
        <v>0</v>
      </c>
      <c r="E22" s="15">
        <v>0</v>
      </c>
      <c r="G22" s="15">
        <v>0</v>
      </c>
      <c r="I22" s="15">
        <f t="shared" si="0"/>
        <v>0</v>
      </c>
      <c r="K22" s="15">
        <v>2420338</v>
      </c>
      <c r="M22" s="15">
        <v>59934918326</v>
      </c>
      <c r="O22" s="15">
        <v>-45063199802</v>
      </c>
      <c r="Q22" s="15">
        <f t="shared" ref="Q22:Q30" si="2">M22+O22</f>
        <v>14871718524</v>
      </c>
      <c r="S22" s="34"/>
      <c r="U22" s="23"/>
    </row>
    <row r="23" spans="1:21" ht="21.75" customHeight="1" x14ac:dyDescent="0.2">
      <c r="A23" s="14" t="s">
        <v>196</v>
      </c>
      <c r="C23" s="15">
        <v>0</v>
      </c>
      <c r="E23" s="15">
        <v>0</v>
      </c>
      <c r="G23" s="15">
        <v>0</v>
      </c>
      <c r="I23" s="15">
        <f t="shared" si="0"/>
        <v>0</v>
      </c>
      <c r="K23" s="15">
        <v>1500000</v>
      </c>
      <c r="M23" s="15">
        <v>31880777223</v>
      </c>
      <c r="O23" s="15">
        <v>-27907403475</v>
      </c>
      <c r="Q23" s="15">
        <f t="shared" si="2"/>
        <v>3973373748</v>
      </c>
      <c r="S23" s="34"/>
      <c r="U23" s="23"/>
    </row>
    <row r="24" spans="1:21" ht="21.75" customHeight="1" x14ac:dyDescent="0.2">
      <c r="A24" s="14" t="s">
        <v>39</v>
      </c>
      <c r="C24" s="15">
        <v>0</v>
      </c>
      <c r="E24" s="15">
        <v>0</v>
      </c>
      <c r="G24" s="15">
        <v>0</v>
      </c>
      <c r="I24" s="15">
        <f t="shared" si="0"/>
        <v>0</v>
      </c>
      <c r="K24" s="15">
        <v>197984</v>
      </c>
      <c r="M24" s="15">
        <v>48268920335</v>
      </c>
      <c r="O24" s="15">
        <v>-39065648741</v>
      </c>
      <c r="Q24" s="15">
        <f t="shared" si="2"/>
        <v>9203271594</v>
      </c>
      <c r="S24" s="34">
        <v>54055861</v>
      </c>
      <c r="T24" s="23">
        <f>O24-S24</f>
        <v>-39119704602</v>
      </c>
      <c r="U24" s="23"/>
    </row>
    <row r="25" spans="1:21" ht="21.75" customHeight="1" x14ac:dyDescent="0.2">
      <c r="A25" s="14" t="s">
        <v>176</v>
      </c>
      <c r="C25" s="15">
        <v>0</v>
      </c>
      <c r="E25" s="15">
        <v>0</v>
      </c>
      <c r="G25" s="15">
        <v>0</v>
      </c>
      <c r="I25" s="15">
        <f t="shared" si="0"/>
        <v>0</v>
      </c>
      <c r="K25" s="15">
        <v>325739</v>
      </c>
      <c r="M25" s="15">
        <v>673302513</v>
      </c>
      <c r="O25" s="15">
        <v>-377857240</v>
      </c>
      <c r="Q25" s="15">
        <f t="shared" si="2"/>
        <v>295445273</v>
      </c>
      <c r="S25" s="34"/>
      <c r="U25" s="23"/>
    </row>
    <row r="26" spans="1:21" ht="21.75" customHeight="1" x14ac:dyDescent="0.2">
      <c r="A26" s="14" t="s">
        <v>177</v>
      </c>
      <c r="C26" s="15">
        <v>0</v>
      </c>
      <c r="E26" s="15">
        <v>0</v>
      </c>
      <c r="G26" s="15">
        <v>0</v>
      </c>
      <c r="I26" s="15">
        <f t="shared" si="0"/>
        <v>0</v>
      </c>
      <c r="K26" s="15">
        <v>9332487</v>
      </c>
      <c r="M26" s="15">
        <v>34339483315</v>
      </c>
      <c r="O26" s="15">
        <v>-22014223000</v>
      </c>
      <c r="Q26" s="15">
        <f t="shared" si="2"/>
        <v>12325260315</v>
      </c>
      <c r="S26" s="34"/>
    </row>
    <row r="27" spans="1:21" ht="21.75" customHeight="1" x14ac:dyDescent="0.2">
      <c r="A27" s="14" t="s">
        <v>178</v>
      </c>
      <c r="C27" s="15">
        <v>0</v>
      </c>
      <c r="E27" s="15">
        <v>0</v>
      </c>
      <c r="G27" s="15">
        <v>0</v>
      </c>
      <c r="I27" s="15">
        <f t="shared" si="0"/>
        <v>0</v>
      </c>
      <c r="K27" s="15">
        <v>7498592</v>
      </c>
      <c r="M27" s="15">
        <v>19327475129</v>
      </c>
      <c r="O27" s="15">
        <v>-16122948741</v>
      </c>
      <c r="Q27" s="15">
        <f t="shared" si="2"/>
        <v>3204526388</v>
      </c>
      <c r="S27" s="34"/>
    </row>
    <row r="28" spans="1:21" ht="21.75" customHeight="1" x14ac:dyDescent="0.2">
      <c r="A28" s="14" t="s">
        <v>179</v>
      </c>
      <c r="C28" s="15">
        <v>0</v>
      </c>
      <c r="E28" s="15">
        <v>0</v>
      </c>
      <c r="G28" s="15">
        <v>0</v>
      </c>
      <c r="I28" s="15">
        <f t="shared" si="0"/>
        <v>0</v>
      </c>
      <c r="K28" s="15">
        <v>4400000</v>
      </c>
      <c r="M28" s="15">
        <v>2869225980</v>
      </c>
      <c r="O28" s="15">
        <v>-2815009850</v>
      </c>
      <c r="Q28" s="15">
        <f t="shared" si="2"/>
        <v>54216130</v>
      </c>
      <c r="S28" s="34"/>
    </row>
    <row r="29" spans="1:21" ht="21.75" customHeight="1" x14ac:dyDescent="0.2">
      <c r="A29" s="14" t="s">
        <v>197</v>
      </c>
      <c r="C29" s="15">
        <v>0</v>
      </c>
      <c r="E29" s="15">
        <v>0</v>
      </c>
      <c r="G29" s="15">
        <v>0</v>
      </c>
      <c r="I29" s="15">
        <f t="shared" si="0"/>
        <v>0</v>
      </c>
      <c r="K29" s="15">
        <v>103615628</v>
      </c>
      <c r="M29" s="15">
        <v>1437726602462</v>
      </c>
      <c r="O29" s="15">
        <v>-1336950468637</v>
      </c>
      <c r="Q29" s="15">
        <f t="shared" si="2"/>
        <v>100776133825</v>
      </c>
      <c r="S29" s="34"/>
    </row>
    <row r="30" spans="1:21" ht="21.75" customHeight="1" x14ac:dyDescent="0.2">
      <c r="A30" s="14" t="s">
        <v>198</v>
      </c>
      <c r="C30" s="15">
        <v>0</v>
      </c>
      <c r="E30" s="15">
        <v>0</v>
      </c>
      <c r="G30" s="15">
        <v>0</v>
      </c>
      <c r="I30" s="15">
        <f t="shared" si="0"/>
        <v>0</v>
      </c>
      <c r="K30" s="15">
        <v>2000000</v>
      </c>
      <c r="M30" s="15">
        <v>21861704121</v>
      </c>
      <c r="O30" s="15">
        <v>-20024000000</v>
      </c>
      <c r="Q30" s="15">
        <f t="shared" si="2"/>
        <v>1837704121</v>
      </c>
      <c r="S30" s="34"/>
    </row>
    <row r="31" spans="1:21" ht="21.75" customHeight="1" x14ac:dyDescent="0.2">
      <c r="A31" s="14" t="s">
        <v>199</v>
      </c>
      <c r="C31" s="15">
        <v>0</v>
      </c>
      <c r="E31" s="15">
        <v>0</v>
      </c>
      <c r="G31" s="15">
        <v>0</v>
      </c>
      <c r="I31" s="15">
        <f t="shared" si="0"/>
        <v>0</v>
      </c>
      <c r="K31" s="15">
        <v>2384959</v>
      </c>
      <c r="M31" s="15">
        <v>23246273271</v>
      </c>
      <c r="O31" s="15">
        <v>-21401027720</v>
      </c>
      <c r="Q31" s="15">
        <f>M31+O31</f>
        <v>1845245551</v>
      </c>
      <c r="S31" s="34"/>
    </row>
    <row r="32" spans="1:21" ht="21.75" customHeight="1" x14ac:dyDescent="0.2">
      <c r="A32" s="14" t="s">
        <v>180</v>
      </c>
      <c r="C32" s="15">
        <v>0</v>
      </c>
      <c r="E32" s="15">
        <v>0</v>
      </c>
      <c r="G32" s="15">
        <v>0</v>
      </c>
      <c r="I32" s="15">
        <f t="shared" si="0"/>
        <v>0</v>
      </c>
      <c r="K32" s="15">
        <v>5555556</v>
      </c>
      <c r="M32" s="15">
        <v>17324080845</v>
      </c>
      <c r="O32" s="15">
        <v>-21813876745</v>
      </c>
      <c r="Q32" s="15">
        <f t="shared" ref="Q32:Q43" si="3">M32+O32</f>
        <v>-4489795900</v>
      </c>
      <c r="S32" s="34"/>
    </row>
    <row r="33" spans="1:21" ht="21.75" customHeight="1" x14ac:dyDescent="0.2">
      <c r="A33" s="14" t="s">
        <v>200</v>
      </c>
      <c r="C33" s="15">
        <v>0</v>
      </c>
      <c r="E33" s="15">
        <v>0</v>
      </c>
      <c r="G33" s="15">
        <v>0</v>
      </c>
      <c r="I33" s="15">
        <f t="shared" si="0"/>
        <v>0</v>
      </c>
      <c r="K33" s="15">
        <v>2748149</v>
      </c>
      <c r="M33" s="15">
        <v>97593216222</v>
      </c>
      <c r="O33" s="15">
        <v>-101177960864</v>
      </c>
      <c r="Q33" s="15">
        <f t="shared" si="3"/>
        <v>-3584744642</v>
      </c>
      <c r="S33" s="34"/>
    </row>
    <row r="34" spans="1:21" ht="21.75" customHeight="1" x14ac:dyDescent="0.2">
      <c r="A34" s="14" t="s">
        <v>181</v>
      </c>
      <c r="C34" s="15">
        <v>0</v>
      </c>
      <c r="E34" s="15">
        <v>0</v>
      </c>
      <c r="G34" s="15">
        <v>0</v>
      </c>
      <c r="I34" s="15">
        <f t="shared" si="0"/>
        <v>0</v>
      </c>
      <c r="K34" s="15">
        <v>10700000</v>
      </c>
      <c r="M34" s="15">
        <v>27888934948</v>
      </c>
      <c r="O34" s="15">
        <v>-20804671256</v>
      </c>
      <c r="Q34" s="15">
        <f t="shared" si="3"/>
        <v>7084263692</v>
      </c>
      <c r="S34" s="34"/>
    </row>
    <row r="35" spans="1:21" ht="21.75" customHeight="1" x14ac:dyDescent="0.2">
      <c r="A35" s="14" t="s">
        <v>201</v>
      </c>
      <c r="C35" s="15">
        <v>0</v>
      </c>
      <c r="E35" s="15">
        <v>0</v>
      </c>
      <c r="G35" s="15">
        <v>0</v>
      </c>
      <c r="I35" s="15">
        <f t="shared" si="0"/>
        <v>0</v>
      </c>
      <c r="K35" s="15">
        <v>1000000</v>
      </c>
      <c r="M35" s="15">
        <v>13783612511</v>
      </c>
      <c r="O35" s="15">
        <v>-13025091595</v>
      </c>
      <c r="Q35" s="15">
        <f t="shared" si="3"/>
        <v>758520916</v>
      </c>
      <c r="S35" s="34"/>
    </row>
    <row r="36" spans="1:21" ht="21.75" customHeight="1" x14ac:dyDescent="0.2">
      <c r="A36" s="14" t="s">
        <v>19</v>
      </c>
      <c r="C36" s="15">
        <v>0</v>
      </c>
      <c r="E36" s="15">
        <v>0</v>
      </c>
      <c r="G36" s="15">
        <v>0</v>
      </c>
      <c r="I36" s="15">
        <f t="shared" si="0"/>
        <v>0</v>
      </c>
      <c r="K36" s="15">
        <v>342884</v>
      </c>
      <c r="M36" s="15">
        <v>1040601343</v>
      </c>
      <c r="O36" s="15">
        <v>-1057073063</v>
      </c>
      <c r="Q36" s="15">
        <f t="shared" si="3"/>
        <v>-16471720</v>
      </c>
      <c r="S36" s="34"/>
      <c r="T36" s="6"/>
    </row>
    <row r="37" spans="1:21" ht="21.75" customHeight="1" x14ac:dyDescent="0.2">
      <c r="A37" s="14" t="s">
        <v>182</v>
      </c>
      <c r="C37" s="15">
        <v>0</v>
      </c>
      <c r="E37" s="15">
        <v>0</v>
      </c>
      <c r="G37" s="15">
        <v>0</v>
      </c>
      <c r="I37" s="15">
        <f t="shared" si="0"/>
        <v>0</v>
      </c>
      <c r="K37" s="15">
        <v>4893296</v>
      </c>
      <c r="M37" s="15">
        <v>31254406709</v>
      </c>
      <c r="O37" s="15">
        <v>-32006310248</v>
      </c>
      <c r="Q37" s="15">
        <f t="shared" si="3"/>
        <v>-751903539</v>
      </c>
      <c r="S37" s="34"/>
      <c r="T37" s="6"/>
    </row>
    <row r="38" spans="1:21" ht="21.75" customHeight="1" x14ac:dyDescent="0.2">
      <c r="A38" s="14" t="s">
        <v>202</v>
      </c>
      <c r="C38" s="15">
        <v>0</v>
      </c>
      <c r="E38" s="15">
        <v>0</v>
      </c>
      <c r="G38" s="15">
        <v>0</v>
      </c>
      <c r="I38" s="15">
        <f t="shared" si="0"/>
        <v>0</v>
      </c>
      <c r="K38" s="15">
        <v>2000000</v>
      </c>
      <c r="M38" s="15">
        <v>20455706857</v>
      </c>
      <c r="O38" s="15">
        <v>-20024000000</v>
      </c>
      <c r="Q38" s="15">
        <f t="shared" si="3"/>
        <v>431706857</v>
      </c>
      <c r="S38" s="34"/>
      <c r="T38" s="6"/>
    </row>
    <row r="39" spans="1:21" ht="21.75" customHeight="1" x14ac:dyDescent="0.2">
      <c r="A39" s="14" t="s">
        <v>203</v>
      </c>
      <c r="C39" s="15">
        <v>0</v>
      </c>
      <c r="E39" s="15">
        <v>0</v>
      </c>
      <c r="G39" s="15">
        <v>0</v>
      </c>
      <c r="I39" s="15">
        <f t="shared" si="0"/>
        <v>0</v>
      </c>
      <c r="K39" s="15">
        <v>2000000</v>
      </c>
      <c r="M39" s="15">
        <v>20126445864</v>
      </c>
      <c r="O39" s="15">
        <v>-20023200000</v>
      </c>
      <c r="Q39" s="15">
        <f t="shared" si="3"/>
        <v>103245864</v>
      </c>
      <c r="S39" s="34"/>
      <c r="T39" s="6"/>
    </row>
    <row r="40" spans="1:21" ht="21.75" customHeight="1" x14ac:dyDescent="0.2">
      <c r="A40" s="14" t="s">
        <v>32</v>
      </c>
      <c r="C40" s="15">
        <v>0</v>
      </c>
      <c r="E40" s="15">
        <v>0</v>
      </c>
      <c r="G40" s="15">
        <v>0</v>
      </c>
      <c r="I40" s="15">
        <v>-113970366</v>
      </c>
      <c r="K40" s="15">
        <v>9505867</v>
      </c>
      <c r="M40" s="15">
        <v>99506276884</v>
      </c>
      <c r="O40" s="15">
        <v>-95102590003</v>
      </c>
      <c r="Q40" s="15">
        <f t="shared" si="3"/>
        <v>4403686881</v>
      </c>
      <c r="S40" s="34">
        <v>113970366</v>
      </c>
      <c r="T40" s="6">
        <f>O40-S40</f>
        <v>-95216560369</v>
      </c>
    </row>
    <row r="41" spans="1:21" ht="21.75" customHeight="1" x14ac:dyDescent="0.2">
      <c r="A41" s="14" t="s">
        <v>204</v>
      </c>
      <c r="C41" s="15">
        <v>0</v>
      </c>
      <c r="E41" s="15">
        <v>0</v>
      </c>
      <c r="G41" s="15">
        <v>0</v>
      </c>
      <c r="I41" s="15">
        <f t="shared" si="0"/>
        <v>0</v>
      </c>
      <c r="K41" s="15">
        <v>850307</v>
      </c>
      <c r="M41" s="15">
        <v>164553409463</v>
      </c>
      <c r="O41" s="15">
        <v>-152304226696</v>
      </c>
      <c r="Q41" s="15">
        <f t="shared" si="3"/>
        <v>12249182767</v>
      </c>
      <c r="S41" s="34"/>
      <c r="T41" s="6"/>
    </row>
    <row r="42" spans="1:21" ht="21.75" customHeight="1" x14ac:dyDescent="0.2">
      <c r="A42" s="14" t="s">
        <v>183</v>
      </c>
      <c r="C42" s="15">
        <v>0</v>
      </c>
      <c r="E42" s="15">
        <v>0</v>
      </c>
      <c r="G42" s="15">
        <v>0</v>
      </c>
      <c r="I42" s="15">
        <f t="shared" si="0"/>
        <v>0</v>
      </c>
      <c r="K42" s="15">
        <v>1500000</v>
      </c>
      <c r="M42" s="15">
        <v>4698711904</v>
      </c>
      <c r="O42" s="15">
        <v>-4291313850</v>
      </c>
      <c r="Q42" s="15">
        <f t="shared" si="3"/>
        <v>407398054</v>
      </c>
      <c r="S42" s="34"/>
      <c r="T42" s="6"/>
    </row>
    <row r="43" spans="1:21" ht="21.75" customHeight="1" x14ac:dyDescent="0.2">
      <c r="A43" s="14" t="s">
        <v>205</v>
      </c>
      <c r="C43" s="15">
        <v>0</v>
      </c>
      <c r="E43" s="15">
        <v>0</v>
      </c>
      <c r="G43" s="15">
        <v>0</v>
      </c>
      <c r="I43" s="15">
        <f t="shared" si="0"/>
        <v>0</v>
      </c>
      <c r="K43" s="15">
        <v>152817452</v>
      </c>
      <c r="M43" s="15">
        <v>2484664007988</v>
      </c>
      <c r="O43" s="15">
        <v>-2288604315093</v>
      </c>
      <c r="Q43" s="15">
        <f t="shared" si="3"/>
        <v>196059692895</v>
      </c>
      <c r="S43" s="34"/>
      <c r="T43" s="6"/>
    </row>
    <row r="44" spans="1:21" ht="21.75" customHeight="1" x14ac:dyDescent="0.2">
      <c r="A44" s="14" t="s">
        <v>184</v>
      </c>
      <c r="C44" s="15">
        <v>0</v>
      </c>
      <c r="E44" s="15">
        <v>0</v>
      </c>
      <c r="G44" s="15">
        <v>0</v>
      </c>
      <c r="I44" s="15">
        <f t="shared" si="0"/>
        <v>0</v>
      </c>
      <c r="K44" s="15">
        <v>2000000</v>
      </c>
      <c r="M44" s="15">
        <v>20713934451</v>
      </c>
      <c r="O44" s="15">
        <v>-21379822021</v>
      </c>
      <c r="Q44" s="15">
        <f>M44+O44</f>
        <v>-665887570</v>
      </c>
      <c r="S44" s="34"/>
      <c r="T44" s="6"/>
    </row>
    <row r="45" spans="1:21" ht="21.75" customHeight="1" x14ac:dyDescent="0.2">
      <c r="A45" s="14" t="s">
        <v>62</v>
      </c>
      <c r="C45" s="15">
        <v>71763</v>
      </c>
      <c r="E45" s="15">
        <v>71763000000</v>
      </c>
      <c r="G45" s="15">
        <v>-58111036795</v>
      </c>
      <c r="I45" s="15">
        <f t="shared" si="0"/>
        <v>13651963205</v>
      </c>
      <c r="K45" s="15">
        <v>268800</v>
      </c>
      <c r="M45" s="15">
        <v>251653936371</v>
      </c>
      <c r="O45" s="15">
        <v>-217664349184</v>
      </c>
      <c r="Q45" s="15">
        <f t="shared" ref="Q45:Q55" si="4">M45+O45</f>
        <v>33989587187</v>
      </c>
      <c r="S45" s="34"/>
      <c r="T45" s="6"/>
    </row>
    <row r="46" spans="1:21" ht="21.75" customHeight="1" x14ac:dyDescent="0.2">
      <c r="A46" s="14" t="s">
        <v>71</v>
      </c>
      <c r="C46" s="15">
        <v>400000</v>
      </c>
      <c r="E46" s="15">
        <v>403492000000</v>
      </c>
      <c r="G46" s="15">
        <v>-439920250000</v>
      </c>
      <c r="I46" s="15">
        <f t="shared" si="0"/>
        <v>-36428250000</v>
      </c>
      <c r="K46" s="15">
        <v>400000</v>
      </c>
      <c r="M46" s="15">
        <v>403492000000</v>
      </c>
      <c r="O46" s="15">
        <v>-439920250000</v>
      </c>
      <c r="Q46" s="15">
        <f t="shared" si="4"/>
        <v>-36428250000</v>
      </c>
      <c r="S46" s="34"/>
      <c r="T46" s="6"/>
      <c r="U46" s="25"/>
    </row>
    <row r="47" spans="1:21" ht="21.75" customHeight="1" x14ac:dyDescent="0.2">
      <c r="A47" s="14" t="s">
        <v>68</v>
      </c>
      <c r="C47" s="15">
        <v>500000</v>
      </c>
      <c r="E47" s="15">
        <v>495868839793</v>
      </c>
      <c r="G47" s="15">
        <v>-495401162532</v>
      </c>
      <c r="I47" s="15">
        <f t="shared" si="0"/>
        <v>467677261</v>
      </c>
      <c r="K47" s="15">
        <v>1500000</v>
      </c>
      <c r="M47" s="15">
        <v>1487142857613</v>
      </c>
      <c r="O47" s="15">
        <v>-1523121012917</v>
      </c>
      <c r="Q47" s="15">
        <f t="shared" si="4"/>
        <v>-35978155304</v>
      </c>
      <c r="S47" s="34">
        <v>570435420</v>
      </c>
      <c r="T47" s="6">
        <f>S47+O47</f>
        <v>-1522550577497</v>
      </c>
    </row>
    <row r="48" spans="1:21" ht="21.75" customHeight="1" x14ac:dyDescent="0.2">
      <c r="A48" s="14" t="s">
        <v>52</v>
      </c>
      <c r="C48" s="15">
        <v>900000</v>
      </c>
      <c r="E48" s="15">
        <v>918507000000</v>
      </c>
      <c r="G48" s="15">
        <v>-868075332823</v>
      </c>
      <c r="I48" s="15">
        <f t="shared" si="0"/>
        <v>50431667177</v>
      </c>
      <c r="K48" s="15">
        <v>900000</v>
      </c>
      <c r="M48" s="15">
        <v>918507000000</v>
      </c>
      <c r="O48" s="15">
        <v>-868075332823</v>
      </c>
      <c r="Q48" s="15">
        <f t="shared" si="4"/>
        <v>50431667177</v>
      </c>
      <c r="S48" s="34"/>
      <c r="T48" s="6"/>
      <c r="U48" s="30"/>
    </row>
    <row r="49" spans="1:23" ht="21.75" customHeight="1" x14ac:dyDescent="0.2">
      <c r="A49" s="14" t="s">
        <v>80</v>
      </c>
      <c r="C49" s="15">
        <v>2107459</v>
      </c>
      <c r="E49" s="15">
        <v>1993024498418</v>
      </c>
      <c r="G49" s="15">
        <v>-1904629062681</v>
      </c>
      <c r="I49" s="15">
        <f t="shared" si="0"/>
        <v>88395435737</v>
      </c>
      <c r="K49" s="15">
        <v>2107459</v>
      </c>
      <c r="M49" s="15">
        <v>1993024498418</v>
      </c>
      <c r="O49" s="15">
        <v>-1904629062681</v>
      </c>
      <c r="Q49" s="15">
        <f t="shared" si="4"/>
        <v>88395435737</v>
      </c>
      <c r="S49" s="34">
        <v>592687420</v>
      </c>
      <c r="T49" s="6"/>
    </row>
    <row r="50" spans="1:23" ht="21.75" customHeight="1" x14ac:dyDescent="0.2">
      <c r="A50" s="14" t="s">
        <v>101</v>
      </c>
      <c r="C50" s="15">
        <v>800000</v>
      </c>
      <c r="E50" s="15">
        <v>787610060023</v>
      </c>
      <c r="G50" s="15">
        <v>-744425848355</v>
      </c>
      <c r="I50" s="15">
        <f t="shared" si="0"/>
        <v>43184211668</v>
      </c>
      <c r="K50" s="15">
        <v>800000</v>
      </c>
      <c r="M50" s="15">
        <v>787610060023</v>
      </c>
      <c r="O50" s="15">
        <v>-744425848355</v>
      </c>
      <c r="Q50" s="15">
        <f t="shared" si="4"/>
        <v>43184211668</v>
      </c>
      <c r="S50" s="34">
        <f>S49+G47</f>
        <v>-494808475112</v>
      </c>
      <c r="T50" s="6"/>
    </row>
    <row r="51" spans="1:23" ht="21.75" customHeight="1" x14ac:dyDescent="0.2">
      <c r="A51" s="14" t="s">
        <v>98</v>
      </c>
      <c r="C51" s="15">
        <v>2195000</v>
      </c>
      <c r="E51" s="15">
        <v>1861186997500</v>
      </c>
      <c r="G51" s="15">
        <v>-2087949850000</v>
      </c>
      <c r="I51" s="15">
        <f t="shared" si="0"/>
        <v>-226762852500</v>
      </c>
      <c r="K51" s="15">
        <v>2195000</v>
      </c>
      <c r="M51" s="15">
        <v>1861186997500</v>
      </c>
      <c r="O51" s="15">
        <v>-2087949850000</v>
      </c>
      <c r="Q51" s="15">
        <f t="shared" si="4"/>
        <v>-226762852500</v>
      </c>
      <c r="S51" s="34"/>
      <c r="T51" s="6"/>
    </row>
    <row r="52" spans="1:23" ht="21.75" customHeight="1" x14ac:dyDescent="0.2">
      <c r="A52" s="14" t="s">
        <v>212</v>
      </c>
      <c r="C52" s="15">
        <v>0</v>
      </c>
      <c r="E52" s="15">
        <v>0</v>
      </c>
      <c r="G52" s="15">
        <v>0</v>
      </c>
      <c r="I52" s="15">
        <f t="shared" si="0"/>
        <v>0</v>
      </c>
      <c r="K52" s="15">
        <v>6856</v>
      </c>
      <c r="M52" s="15">
        <v>6856000000</v>
      </c>
      <c r="O52" s="15">
        <v>-6649114629</v>
      </c>
      <c r="Q52" s="15">
        <f t="shared" si="4"/>
        <v>206885371</v>
      </c>
      <c r="S52" s="34"/>
      <c r="T52" s="6"/>
    </row>
    <row r="53" spans="1:23" ht="21.75" customHeight="1" x14ac:dyDescent="0.2">
      <c r="A53" s="14" t="s">
        <v>213</v>
      </c>
      <c r="C53" s="15">
        <v>0</v>
      </c>
      <c r="E53" s="15">
        <v>0</v>
      </c>
      <c r="G53" s="15">
        <v>0</v>
      </c>
      <c r="I53" s="15">
        <f t="shared" si="0"/>
        <v>0</v>
      </c>
      <c r="K53" s="15">
        <v>534500</v>
      </c>
      <c r="M53" s="15">
        <v>534500000000</v>
      </c>
      <c r="O53" s="15">
        <v>-497336921341</v>
      </c>
      <c r="Q53" s="15">
        <f t="shared" si="4"/>
        <v>37163078659</v>
      </c>
      <c r="S53" s="34"/>
      <c r="T53" s="6"/>
    </row>
    <row r="54" spans="1:23" ht="21.75" customHeight="1" x14ac:dyDescent="0.2">
      <c r="A54" s="14" t="s">
        <v>214</v>
      </c>
      <c r="C54" s="15">
        <v>0</v>
      </c>
      <c r="E54" s="15">
        <v>0</v>
      </c>
      <c r="G54" s="15">
        <v>0</v>
      </c>
      <c r="I54" s="15">
        <f t="shared" si="0"/>
        <v>0</v>
      </c>
      <c r="K54" s="15">
        <v>10690</v>
      </c>
      <c r="M54" s="15">
        <v>10690000000</v>
      </c>
      <c r="O54" s="15">
        <v>-10341769214</v>
      </c>
      <c r="Q54" s="15">
        <f t="shared" si="4"/>
        <v>348230786</v>
      </c>
      <c r="S54" s="34"/>
    </row>
    <row r="55" spans="1:23" ht="21.75" customHeight="1" x14ac:dyDescent="0.2">
      <c r="A55" s="14" t="s">
        <v>215</v>
      </c>
      <c r="C55" s="15">
        <v>0</v>
      </c>
      <c r="E55" s="15">
        <v>0</v>
      </c>
      <c r="G55" s="15">
        <v>0</v>
      </c>
      <c r="I55" s="15">
        <f t="shared" si="0"/>
        <v>0</v>
      </c>
      <c r="K55" s="15">
        <v>368100</v>
      </c>
      <c r="M55" s="15">
        <v>368100000000</v>
      </c>
      <c r="O55" s="15">
        <v>-327512817540</v>
      </c>
      <c r="Q55" s="15">
        <f t="shared" si="4"/>
        <v>40587182460</v>
      </c>
      <c r="S55" s="34"/>
    </row>
    <row r="56" spans="1:23" ht="21.75" customHeight="1" x14ac:dyDescent="0.2">
      <c r="A56" s="14" t="s">
        <v>216</v>
      </c>
      <c r="C56" s="15">
        <v>0</v>
      </c>
      <c r="E56" s="15">
        <v>0</v>
      </c>
      <c r="G56" s="15">
        <v>0</v>
      </c>
      <c r="I56" s="15">
        <f t="shared" si="0"/>
        <v>0</v>
      </c>
      <c r="K56" s="15">
        <v>10000</v>
      </c>
      <c r="M56" s="15">
        <v>10000000000</v>
      </c>
      <c r="O56" s="15">
        <v>-9603759003</v>
      </c>
      <c r="Q56" s="15">
        <f t="shared" ref="Q56:Q66" si="5">M56+O56</f>
        <v>396240997</v>
      </c>
      <c r="S56" s="34"/>
    </row>
    <row r="57" spans="1:23" ht="21.75" customHeight="1" x14ac:dyDescent="0.2">
      <c r="A57" s="14" t="s">
        <v>217</v>
      </c>
      <c r="C57" s="15">
        <v>0</v>
      </c>
      <c r="E57" s="15">
        <v>0</v>
      </c>
      <c r="G57" s="15">
        <v>0</v>
      </c>
      <c r="I57" s="15">
        <f t="shared" si="0"/>
        <v>0</v>
      </c>
      <c r="K57" s="15">
        <v>10000</v>
      </c>
      <c r="M57" s="15">
        <v>10000000000</v>
      </c>
      <c r="O57" s="15">
        <v>-9550968573</v>
      </c>
      <c r="Q57" s="15">
        <f t="shared" si="5"/>
        <v>449031427</v>
      </c>
      <c r="S57" s="34"/>
    </row>
    <row r="58" spans="1:23" ht="21.75" customHeight="1" x14ac:dyDescent="0.2">
      <c r="A58" s="14" t="s">
        <v>218</v>
      </c>
      <c r="C58" s="15">
        <v>0</v>
      </c>
      <c r="E58" s="15">
        <v>0</v>
      </c>
      <c r="G58" s="15">
        <v>0</v>
      </c>
      <c r="I58" s="15">
        <f t="shared" si="0"/>
        <v>0</v>
      </c>
      <c r="K58" s="15">
        <v>51903</v>
      </c>
      <c r="M58" s="15">
        <v>51903000000</v>
      </c>
      <c r="O58" s="15">
        <v>-44160928350</v>
      </c>
      <c r="Q58" s="15">
        <f t="shared" si="5"/>
        <v>7742071650</v>
      </c>
      <c r="S58" s="34"/>
      <c r="V58" t="s">
        <v>306</v>
      </c>
      <c r="W58" s="24">
        <v>43455080</v>
      </c>
    </row>
    <row r="59" spans="1:23" ht="21.75" customHeight="1" x14ac:dyDescent="0.2">
      <c r="A59" s="14" t="s">
        <v>219</v>
      </c>
      <c r="C59" s="15">
        <v>0</v>
      </c>
      <c r="E59" s="15">
        <v>0</v>
      </c>
      <c r="G59" s="15">
        <v>0</v>
      </c>
      <c r="I59" s="15">
        <f t="shared" si="0"/>
        <v>0</v>
      </c>
      <c r="K59" s="15">
        <v>28400</v>
      </c>
      <c r="M59" s="15">
        <v>28400000000</v>
      </c>
      <c r="O59" s="15">
        <v>-24277598887</v>
      </c>
      <c r="Q59" s="15">
        <f t="shared" si="5"/>
        <v>4122401113</v>
      </c>
      <c r="S59" s="34"/>
      <c r="V59" t="s">
        <v>304</v>
      </c>
      <c r="W59" s="24">
        <v>10600781</v>
      </c>
    </row>
    <row r="60" spans="1:23" ht="21.75" customHeight="1" x14ac:dyDescent="0.2">
      <c r="A60" s="14" t="s">
        <v>220</v>
      </c>
      <c r="C60" s="15">
        <v>0</v>
      </c>
      <c r="E60" s="15">
        <v>0</v>
      </c>
      <c r="G60" s="15">
        <v>0</v>
      </c>
      <c r="I60" s="15">
        <f t="shared" si="0"/>
        <v>0</v>
      </c>
      <c r="K60" s="15">
        <v>250000</v>
      </c>
      <c r="M60" s="15">
        <v>249980937500</v>
      </c>
      <c r="O60" s="15">
        <f>-243974837500</f>
        <v>-243974837500</v>
      </c>
      <c r="Q60" s="15">
        <f t="shared" si="5"/>
        <v>6006100000</v>
      </c>
      <c r="S60" t="s">
        <v>301</v>
      </c>
      <c r="T60" s="24">
        <v>19062500</v>
      </c>
      <c r="U60" s="30">
        <f>T60-O60</f>
        <v>243993900000</v>
      </c>
      <c r="W60" s="24">
        <f>SUM(W58:W59)</f>
        <v>54055861</v>
      </c>
    </row>
    <row r="61" spans="1:23" ht="21.75" customHeight="1" x14ac:dyDescent="0.2">
      <c r="A61" s="14" t="s">
        <v>221</v>
      </c>
      <c r="C61" s="15">
        <v>0</v>
      </c>
      <c r="E61" s="15">
        <v>0</v>
      </c>
      <c r="G61" s="15">
        <v>0</v>
      </c>
      <c r="I61" s="15">
        <f t="shared" si="0"/>
        <v>0</v>
      </c>
      <c r="K61" s="15">
        <v>985000</v>
      </c>
      <c r="M61" s="15">
        <v>948079838086</v>
      </c>
      <c r="O61" s="15">
        <v>-907503135238</v>
      </c>
      <c r="Q61" s="15">
        <f t="shared" si="5"/>
        <v>40576702848</v>
      </c>
      <c r="S61" s="34"/>
    </row>
    <row r="62" spans="1:23" ht="21.75" customHeight="1" x14ac:dyDescent="0.2">
      <c r="A62" s="14" t="s">
        <v>59</v>
      </c>
      <c r="C62" s="15">
        <v>0</v>
      </c>
      <c r="E62" s="15">
        <v>0</v>
      </c>
      <c r="G62" s="15">
        <v>0</v>
      </c>
      <c r="I62" s="15">
        <f t="shared" si="0"/>
        <v>0</v>
      </c>
      <c r="K62" s="15">
        <v>34511</v>
      </c>
      <c r="M62" s="15">
        <v>28761205690</v>
      </c>
      <c r="O62" s="15">
        <v>-23821385771</v>
      </c>
      <c r="Q62" s="15">
        <f t="shared" si="5"/>
        <v>4939819919</v>
      </c>
      <c r="S62" s="34"/>
      <c r="V62" t="s">
        <v>303</v>
      </c>
      <c r="W62" s="24">
        <v>5440000</v>
      </c>
    </row>
    <row r="63" spans="1:23" ht="21.75" customHeight="1" x14ac:dyDescent="0.2">
      <c r="A63" s="14" t="s">
        <v>89</v>
      </c>
      <c r="C63" s="15">
        <v>0</v>
      </c>
      <c r="E63" s="15">
        <v>0</v>
      </c>
      <c r="G63" s="15">
        <v>0</v>
      </c>
      <c r="I63" s="15">
        <v>506605807</v>
      </c>
      <c r="K63" s="15">
        <v>1330000</v>
      </c>
      <c r="M63" s="15">
        <v>1151751894193</v>
      </c>
      <c r="O63" s="15">
        <v>-1148349453564</v>
      </c>
      <c r="Q63" s="15">
        <f t="shared" si="5"/>
        <v>3402440629</v>
      </c>
      <c r="S63" s="34">
        <v>506605807</v>
      </c>
      <c r="T63" s="35">
        <f>S63+O63</f>
        <v>-1147842847757</v>
      </c>
      <c r="V63" t="s">
        <v>305</v>
      </c>
      <c r="W63" s="24">
        <v>20443547</v>
      </c>
    </row>
    <row r="64" spans="1:23" ht="21.75" customHeight="1" x14ac:dyDescent="0.2">
      <c r="A64" s="14" t="s">
        <v>222</v>
      </c>
      <c r="C64" s="15">
        <v>0</v>
      </c>
      <c r="E64" s="15">
        <v>0</v>
      </c>
      <c r="G64" s="15">
        <v>0</v>
      </c>
      <c r="I64" s="15">
        <f t="shared" si="0"/>
        <v>0</v>
      </c>
      <c r="K64" s="15">
        <v>1880000</v>
      </c>
      <c r="M64" s="15">
        <v>1727623600000</v>
      </c>
      <c r="O64" s="15">
        <v>-1700500000000</v>
      </c>
      <c r="Q64" s="15">
        <f t="shared" si="5"/>
        <v>27123600000</v>
      </c>
      <c r="S64" s="34"/>
      <c r="W64" s="24">
        <f>SUM(W62:W63)</f>
        <v>25883547</v>
      </c>
    </row>
    <row r="65" spans="1:24" ht="21.75" customHeight="1" x14ac:dyDescent="0.2">
      <c r="A65" s="17" t="s">
        <v>223</v>
      </c>
      <c r="C65" s="18">
        <v>0</v>
      </c>
      <c r="E65" s="18">
        <v>0</v>
      </c>
      <c r="G65" s="18">
        <v>0</v>
      </c>
      <c r="I65" s="15">
        <f t="shared" si="0"/>
        <v>0</v>
      </c>
      <c r="K65" s="18">
        <v>275000</v>
      </c>
      <c r="M65" s="18">
        <v>257427640958</v>
      </c>
      <c r="O65" s="18">
        <v>-252235326350</v>
      </c>
      <c r="Q65" s="18">
        <f t="shared" si="5"/>
        <v>5192314608</v>
      </c>
      <c r="S65" s="34"/>
    </row>
    <row r="66" spans="1:24" ht="21.75" customHeight="1" thickBot="1" x14ac:dyDescent="0.25">
      <c r="A66" s="9" t="s">
        <v>20</v>
      </c>
      <c r="C66" s="10">
        <v>7980770</v>
      </c>
      <c r="E66" s="10">
        <f>SUM(E8:E65)</f>
        <v>6542068985913</v>
      </c>
      <c r="G66" s="10">
        <f>SUM(G8:G65)</f>
        <v>-6608589043546</v>
      </c>
      <c r="I66" s="10">
        <f>SUM(I8:I65)</f>
        <v>-66127422192</v>
      </c>
      <c r="K66" s="10">
        <v>499364609</v>
      </c>
      <c r="M66" s="10">
        <f>SUM(M8:M65)</f>
        <v>20398619022598</v>
      </c>
      <c r="O66" s="10">
        <f>SUM(O8:O65)</f>
        <v>-19734247370524</v>
      </c>
      <c r="Q66" s="10">
        <f t="shared" si="5"/>
        <v>664371652074</v>
      </c>
      <c r="S66" s="34"/>
      <c r="V66" t="s">
        <v>302</v>
      </c>
    </row>
    <row r="67" spans="1:24" ht="13.5" thickTop="1" x14ac:dyDescent="0.2">
      <c r="E67" s="23">
        <v>6542068985913</v>
      </c>
      <c r="I67" s="23"/>
      <c r="M67" s="23">
        <v>20398619022598</v>
      </c>
      <c r="O67">
        <v>0</v>
      </c>
      <c r="Q67" s="23">
        <v>669552181882</v>
      </c>
      <c r="S67" s="24">
        <f>Q67</f>
        <v>669552181882</v>
      </c>
    </row>
    <row r="68" spans="1:24" x14ac:dyDescent="0.2">
      <c r="I68" s="23">
        <v>-65209722725</v>
      </c>
      <c r="M68" s="23">
        <f>M66-M67</f>
        <v>0</v>
      </c>
      <c r="O68">
        <v>0</v>
      </c>
      <c r="Q68" s="23">
        <v>3148244219</v>
      </c>
    </row>
    <row r="69" spans="1:24" x14ac:dyDescent="0.2">
      <c r="E69" s="23">
        <f>E66-E67</f>
        <v>0</v>
      </c>
      <c r="I69" s="23">
        <v>-917699467</v>
      </c>
      <c r="M69" s="23"/>
      <c r="Q69" s="23">
        <v>2032285589</v>
      </c>
      <c r="U69" s="30">
        <f>X70-W66</f>
        <v>592687420</v>
      </c>
    </row>
    <row r="70" spans="1:24" x14ac:dyDescent="0.2">
      <c r="E70" s="23">
        <v>6542068985913</v>
      </c>
      <c r="I70" s="23">
        <f>SUM(I68:I69)</f>
        <v>-66127422192</v>
      </c>
      <c r="M70" s="23">
        <f>'درآمد سرمایه گذاری در سهام'!S24+'درآمد سرمایه گذاری در صندوق'!S40+'درآمد سرمایه گذاری در اوراق به'!P45</f>
        <v>664371652074</v>
      </c>
      <c r="Q70" s="23">
        <f>Q67-Q68-Q69</f>
        <v>664371652074</v>
      </c>
      <c r="R70" s="23">
        <f t="shared" ref="R70" si="6">R67-R68-R69</f>
        <v>0</v>
      </c>
      <c r="V70" t="s">
        <v>307</v>
      </c>
      <c r="W70" s="24">
        <v>0</v>
      </c>
      <c r="X70" s="24">
        <v>592687420</v>
      </c>
    </row>
    <row r="71" spans="1:24" x14ac:dyDescent="0.2">
      <c r="I71" s="23">
        <f>I70-I66</f>
        <v>0</v>
      </c>
      <c r="Q71" s="23">
        <f>Q70-Q66</f>
        <v>0</v>
      </c>
    </row>
    <row r="72" spans="1:24" x14ac:dyDescent="0.2">
      <c r="I72" s="23"/>
      <c r="Q72" s="23"/>
    </row>
    <row r="73" spans="1:24" x14ac:dyDescent="0.2">
      <c r="O73" s="23">
        <v>14794972040</v>
      </c>
      <c r="Q73" s="23">
        <f>'درآمد سرمایه گذاری در اوراق به'!P45+'درآمد سرمایه گذاری در صندوق'!S40+'درآمد سرمایه گذاری در سهام'!S24</f>
        <v>664371652074</v>
      </c>
      <c r="V73" t="s">
        <v>308</v>
      </c>
      <c r="W73" s="24">
        <v>0</v>
      </c>
      <c r="X73" s="24">
        <v>506605807</v>
      </c>
    </row>
    <row r="74" spans="1:24" x14ac:dyDescent="0.2">
      <c r="Q74" s="23">
        <f>Q66-Q73</f>
        <v>0</v>
      </c>
    </row>
    <row r="75" spans="1:24" x14ac:dyDescent="0.2">
      <c r="M75" s="23"/>
      <c r="Q75" s="23"/>
    </row>
    <row r="76" spans="1:24" x14ac:dyDescent="0.2">
      <c r="V76" t="s">
        <v>309</v>
      </c>
      <c r="W76" s="24">
        <v>113970366</v>
      </c>
      <c r="X76" s="24">
        <v>0</v>
      </c>
    </row>
    <row r="77" spans="1:24" x14ac:dyDescent="0.2">
      <c r="M77" s="23"/>
      <c r="W77" s="24">
        <f>SUM(W66:W76)</f>
        <v>113970366</v>
      </c>
      <c r="X77" s="24">
        <f>SUM(X70:X76)</f>
        <v>1099293227</v>
      </c>
    </row>
    <row r="78" spans="1:24" x14ac:dyDescent="0.2">
      <c r="I78" s="24">
        <f>X77-W77</f>
        <v>985322861</v>
      </c>
      <c r="M78" s="23"/>
    </row>
    <row r="79" spans="1:24" x14ac:dyDescent="0.2">
      <c r="M79" s="23"/>
    </row>
    <row r="81" spans="13:13" x14ac:dyDescent="0.2">
      <c r="M81" s="23"/>
    </row>
  </sheetData>
  <autoFilter ref="A1:A70" xr:uid="{00000000-0001-0000-1200-000000000000}"/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V55"/>
  <sheetViews>
    <sheetView rightToLeft="1" view="pageBreakPreview" topLeftCell="A22" zoomScale="80" zoomScaleNormal="100" zoomScaleSheetLayoutView="80" workbookViewId="0">
      <selection activeCell="Q21" sqref="Q8:Q21"/>
    </sheetView>
  </sheetViews>
  <sheetFormatPr defaultRowHeight="12.75" x14ac:dyDescent="0.2"/>
  <cols>
    <col min="1" max="1" width="40.28515625" customWidth="1"/>
    <col min="2" max="2" width="1.28515625" customWidth="1"/>
    <col min="3" max="3" width="10.85546875" bestFit="1" customWidth="1"/>
    <col min="4" max="4" width="1.28515625" customWidth="1"/>
    <col min="5" max="5" width="19" bestFit="1" customWidth="1"/>
    <col min="6" max="6" width="1.28515625" customWidth="1"/>
    <col min="7" max="7" width="19.85546875" bestFit="1" customWidth="1"/>
    <col min="8" max="8" width="1.28515625" customWidth="1"/>
    <col min="9" max="9" width="18.7109375" bestFit="1" customWidth="1"/>
    <col min="10" max="10" width="1.28515625" customWidth="1"/>
    <col min="11" max="11" width="10.85546875" bestFit="1" customWidth="1"/>
    <col min="12" max="12" width="1.28515625" customWidth="1"/>
    <col min="13" max="13" width="19" bestFit="1" customWidth="1"/>
    <col min="14" max="14" width="1.28515625" customWidth="1"/>
    <col min="15" max="15" width="19.5703125" bestFit="1" customWidth="1"/>
    <col min="16" max="16" width="1.28515625" customWidth="1"/>
    <col min="17" max="17" width="17" customWidth="1"/>
    <col min="18" max="18" width="3.42578125" customWidth="1"/>
    <col min="19" max="19" width="16.42578125" customWidth="1"/>
    <col min="20" max="20" width="15.85546875" bestFit="1" customWidth="1"/>
    <col min="21" max="21" width="22.7109375" customWidth="1"/>
    <col min="22" max="22" width="34" bestFit="1" customWidth="1"/>
  </cols>
  <sheetData>
    <row r="1" spans="1:22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2" ht="21.75" customHeight="1" x14ac:dyDescent="0.2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2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2" ht="14.45" customHeight="1" x14ac:dyDescent="0.2"/>
    <row r="5" spans="1:22" ht="14.45" customHeight="1" x14ac:dyDescent="0.2">
      <c r="A5" s="41" t="s">
        <v>261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2" ht="14.45" customHeight="1" x14ac:dyDescent="0.2">
      <c r="A6" s="42" t="s">
        <v>149</v>
      </c>
      <c r="C6" s="42" t="s">
        <v>165</v>
      </c>
      <c r="D6" s="42"/>
      <c r="E6" s="42"/>
      <c r="F6" s="42"/>
      <c r="G6" s="42"/>
      <c r="H6" s="42"/>
      <c r="I6" s="42"/>
      <c r="K6" s="42" t="s">
        <v>166</v>
      </c>
      <c r="L6" s="42"/>
      <c r="M6" s="42"/>
      <c r="N6" s="42"/>
      <c r="O6" s="42"/>
      <c r="P6" s="42"/>
      <c r="Q6" s="42"/>
    </row>
    <row r="7" spans="1:22" ht="42" x14ac:dyDescent="0.2">
      <c r="A7" s="42"/>
      <c r="C7" s="21" t="s">
        <v>13</v>
      </c>
      <c r="D7" s="3"/>
      <c r="E7" s="21" t="s">
        <v>15</v>
      </c>
      <c r="F7" s="3"/>
      <c r="G7" s="21" t="s">
        <v>259</v>
      </c>
      <c r="H7" s="3"/>
      <c r="I7" s="21" t="s">
        <v>262</v>
      </c>
      <c r="K7" s="21" t="s">
        <v>13</v>
      </c>
      <c r="L7" s="3"/>
      <c r="M7" s="21" t="s">
        <v>15</v>
      </c>
      <c r="N7" s="3"/>
      <c r="O7" s="21" t="s">
        <v>259</v>
      </c>
      <c r="P7" s="3"/>
      <c r="Q7" s="22" t="s">
        <v>262</v>
      </c>
    </row>
    <row r="8" spans="1:22" ht="21.75" customHeight="1" x14ac:dyDescent="0.2">
      <c r="A8" s="12" t="s">
        <v>19</v>
      </c>
      <c r="C8" s="6">
        <v>17144</v>
      </c>
      <c r="E8" s="6">
        <v>66872115</v>
      </c>
      <c r="G8" s="6">
        <v>-59243808</v>
      </c>
      <c r="I8" s="6">
        <f>E8+G8</f>
        <v>7628307</v>
      </c>
      <c r="K8" s="6">
        <v>17144</v>
      </c>
      <c r="M8" s="6">
        <v>66872115</v>
      </c>
      <c r="O8" s="6">
        <v>-52853059</v>
      </c>
      <c r="Q8" s="29">
        <f>M8+O8</f>
        <v>14019056</v>
      </c>
      <c r="S8" s="23"/>
      <c r="T8" s="15">
        <v>5721507023</v>
      </c>
      <c r="U8">
        <f>VLOOKUP(T8,I8:I44,1,0)</f>
        <v>5721507023</v>
      </c>
      <c r="V8" s="23"/>
    </row>
    <row r="9" spans="1:22" ht="21.75" customHeight="1" x14ac:dyDescent="0.2">
      <c r="A9" s="14" t="s">
        <v>38</v>
      </c>
      <c r="C9" s="15">
        <v>156312</v>
      </c>
      <c r="E9" s="15">
        <v>201329387064</v>
      </c>
      <c r="G9" s="15">
        <v>-168413206104</v>
      </c>
      <c r="I9" s="15">
        <f t="shared" ref="I9:I38" si="0">E9+G9</f>
        <v>32916180960</v>
      </c>
      <c r="K9" s="15">
        <v>156312</v>
      </c>
      <c r="M9" s="15">
        <v>201329387064</v>
      </c>
      <c r="O9" s="15">
        <v>-145262929968</v>
      </c>
      <c r="Q9" s="15">
        <f>M9+O9</f>
        <v>56066457096</v>
      </c>
      <c r="S9" s="15"/>
      <c r="T9" s="15">
        <v>0</v>
      </c>
      <c r="U9">
        <f t="shared" ref="U9:U38" si="1">VLOOKUP(T9,I9:I45,1,0)</f>
        <v>0</v>
      </c>
      <c r="V9" s="23"/>
    </row>
    <row r="10" spans="1:22" ht="21.75" customHeight="1" x14ac:dyDescent="0.2">
      <c r="A10" s="14" t="s">
        <v>39</v>
      </c>
      <c r="C10" s="15">
        <v>67601</v>
      </c>
      <c r="E10" s="15">
        <v>24492836034</v>
      </c>
      <c r="G10" s="15">
        <v>-21521961367</v>
      </c>
      <c r="I10" s="15">
        <f t="shared" si="0"/>
        <v>2970874667</v>
      </c>
      <c r="K10" s="15">
        <v>67601</v>
      </c>
      <c r="M10" s="15">
        <v>24492836034</v>
      </c>
      <c r="O10" s="15">
        <v>-20024907003</v>
      </c>
      <c r="Q10" s="15">
        <f t="shared" ref="Q10:Q21" si="2">M10+O10</f>
        <v>4467929031</v>
      </c>
      <c r="S10" s="15"/>
      <c r="T10" s="15">
        <v>0</v>
      </c>
      <c r="U10">
        <f t="shared" si="1"/>
        <v>0</v>
      </c>
    </row>
    <row r="11" spans="1:22" ht="21.75" customHeight="1" x14ac:dyDescent="0.2">
      <c r="A11" s="14" t="s">
        <v>206</v>
      </c>
      <c r="C11" s="15">
        <v>2461</v>
      </c>
      <c r="E11" s="15">
        <v>112792847320</v>
      </c>
      <c r="G11" s="15">
        <v>-94853968616</v>
      </c>
      <c r="I11" s="15">
        <f t="shared" si="0"/>
        <v>17938878704</v>
      </c>
      <c r="K11" s="15">
        <v>2461</v>
      </c>
      <c r="M11" s="15">
        <v>112792847320</v>
      </c>
      <c r="O11" s="15">
        <v>-82920525474</v>
      </c>
      <c r="Q11" s="15">
        <f t="shared" si="2"/>
        <v>29872321846</v>
      </c>
      <c r="S11" s="15"/>
      <c r="T11" s="15">
        <v>0</v>
      </c>
      <c r="U11">
        <f t="shared" si="1"/>
        <v>0</v>
      </c>
    </row>
    <row r="12" spans="1:22" ht="21.75" customHeight="1" x14ac:dyDescent="0.2">
      <c r="A12" s="14" t="s">
        <v>207</v>
      </c>
      <c r="C12" s="15">
        <v>89441</v>
      </c>
      <c r="E12" s="15">
        <v>161910749132</v>
      </c>
      <c r="G12" s="15">
        <v>-135319134863</v>
      </c>
      <c r="I12" s="15">
        <f t="shared" si="0"/>
        <v>26591614269</v>
      </c>
      <c r="K12" s="15">
        <v>89441</v>
      </c>
      <c r="M12" s="15">
        <v>161910749132</v>
      </c>
      <c r="O12" s="15">
        <v>-117197314971</v>
      </c>
      <c r="Q12" s="15">
        <f t="shared" si="2"/>
        <v>44713434161</v>
      </c>
      <c r="S12" s="15"/>
      <c r="T12" s="15">
        <v>0</v>
      </c>
      <c r="U12">
        <f t="shared" si="1"/>
        <v>0</v>
      </c>
      <c r="V12" s="23"/>
    </row>
    <row r="13" spans="1:22" ht="21.75" customHeight="1" x14ac:dyDescent="0.2">
      <c r="A13" s="14" t="s">
        <v>40</v>
      </c>
      <c r="C13" s="15">
        <v>144916</v>
      </c>
      <c r="E13" s="15">
        <v>234688273848</v>
      </c>
      <c r="G13" s="15">
        <v>-191483887104</v>
      </c>
      <c r="I13" s="15">
        <f t="shared" si="0"/>
        <v>43204386744</v>
      </c>
      <c r="K13" s="15">
        <v>144916</v>
      </c>
      <c r="M13" s="15">
        <v>234688273848</v>
      </c>
      <c r="O13" s="15">
        <v>-162946746135</v>
      </c>
      <c r="Q13" s="15">
        <f t="shared" si="2"/>
        <v>71741527713</v>
      </c>
      <c r="S13" s="15"/>
      <c r="T13" s="15">
        <v>0</v>
      </c>
      <c r="U13">
        <f t="shared" si="1"/>
        <v>0</v>
      </c>
      <c r="V13" s="23"/>
    </row>
    <row r="14" spans="1:22" ht="21.75" customHeight="1" x14ac:dyDescent="0.2">
      <c r="A14" s="14" t="s">
        <v>37</v>
      </c>
      <c r="C14" s="15">
        <v>1724881</v>
      </c>
      <c r="E14" s="15">
        <v>34211289754</v>
      </c>
      <c r="G14" s="15">
        <v>-29316077476</v>
      </c>
      <c r="I14" s="15">
        <f t="shared" si="0"/>
        <v>4895212278</v>
      </c>
      <c r="K14" s="15">
        <v>1724881</v>
      </c>
      <c r="M14" s="15">
        <v>34211289754</v>
      </c>
      <c r="O14" s="15">
        <v>-30609738226</v>
      </c>
      <c r="Q14" s="15">
        <f t="shared" si="2"/>
        <v>3601551528</v>
      </c>
      <c r="S14" s="15"/>
      <c r="T14" s="15">
        <v>0</v>
      </c>
      <c r="U14">
        <f t="shared" si="1"/>
        <v>0</v>
      </c>
    </row>
    <row r="15" spans="1:22" ht="21.75" customHeight="1" x14ac:dyDescent="0.2">
      <c r="A15" s="14" t="s">
        <v>42</v>
      </c>
      <c r="C15" s="15">
        <v>700000</v>
      </c>
      <c r="E15" s="15">
        <v>10850187040</v>
      </c>
      <c r="G15" s="15">
        <v>-10018441020</v>
      </c>
      <c r="I15" s="15">
        <f t="shared" si="0"/>
        <v>831746020</v>
      </c>
      <c r="K15" s="15">
        <v>700000</v>
      </c>
      <c r="M15" s="15">
        <v>10850187040</v>
      </c>
      <c r="O15" s="15">
        <v>-10018441020</v>
      </c>
      <c r="Q15" s="15">
        <f t="shared" si="2"/>
        <v>831746020</v>
      </c>
      <c r="S15" s="15"/>
      <c r="T15" s="15">
        <v>43204406744</v>
      </c>
      <c r="U15" t="e">
        <f t="shared" si="1"/>
        <v>#N/A</v>
      </c>
      <c r="V15" s="23"/>
    </row>
    <row r="16" spans="1:22" ht="21.75" customHeight="1" x14ac:dyDescent="0.2">
      <c r="A16" s="14" t="s">
        <v>36</v>
      </c>
      <c r="C16" s="15">
        <v>4282580</v>
      </c>
      <c r="E16" s="15">
        <v>69483136333</v>
      </c>
      <c r="G16" s="15">
        <v>-55310490704</v>
      </c>
      <c r="I16" s="15">
        <f t="shared" si="0"/>
        <v>14172645629</v>
      </c>
      <c r="K16" s="15">
        <v>4282580</v>
      </c>
      <c r="M16" s="15">
        <v>69483136333</v>
      </c>
      <c r="O16" s="15">
        <v>-50212066346</v>
      </c>
      <c r="Q16" s="15">
        <f t="shared" si="2"/>
        <v>19271069987</v>
      </c>
      <c r="S16" s="15"/>
      <c r="T16" s="15">
        <v>0</v>
      </c>
      <c r="U16">
        <f t="shared" si="1"/>
        <v>0</v>
      </c>
    </row>
    <row r="17" spans="1:22" ht="21.75" customHeight="1" x14ac:dyDescent="0.2">
      <c r="A17" s="14" t="s">
        <v>32</v>
      </c>
      <c r="C17" s="15">
        <v>30469614</v>
      </c>
      <c r="E17" s="15">
        <v>352428837889</v>
      </c>
      <c r="G17" s="15">
        <v>-320168512486</v>
      </c>
      <c r="I17" s="15">
        <f t="shared" si="0"/>
        <v>32260325403</v>
      </c>
      <c r="K17" s="15">
        <v>30469614</v>
      </c>
      <c r="M17" s="15">
        <v>352428837889</v>
      </c>
      <c r="O17" s="15">
        <v>-310523043786</v>
      </c>
      <c r="Q17" s="15">
        <f t="shared" si="2"/>
        <v>41905794103</v>
      </c>
      <c r="S17" s="15"/>
      <c r="T17" s="15">
        <v>0</v>
      </c>
      <c r="U17">
        <f t="shared" si="1"/>
        <v>0</v>
      </c>
    </row>
    <row r="18" spans="1:22" ht="21.75" customHeight="1" x14ac:dyDescent="0.2">
      <c r="A18" s="14" t="s">
        <v>31</v>
      </c>
      <c r="C18" s="15">
        <v>5000000</v>
      </c>
      <c r="E18" s="15">
        <v>58864300000</v>
      </c>
      <c r="G18" s="15">
        <v>-50782930000</v>
      </c>
      <c r="I18" s="15">
        <f t="shared" si="0"/>
        <v>8081370000</v>
      </c>
      <c r="K18" s="15">
        <v>5000000</v>
      </c>
      <c r="M18" s="15">
        <v>58864300000</v>
      </c>
      <c r="O18" s="15">
        <v>-50058000000</v>
      </c>
      <c r="Q18" s="15">
        <f t="shared" si="2"/>
        <v>8806300000</v>
      </c>
      <c r="S18" s="15"/>
      <c r="T18" s="15">
        <v>0</v>
      </c>
      <c r="U18">
        <f t="shared" si="1"/>
        <v>0</v>
      </c>
      <c r="V18" s="23"/>
    </row>
    <row r="19" spans="1:22" ht="21.75" customHeight="1" x14ac:dyDescent="0.2">
      <c r="A19" s="14" t="s">
        <v>35</v>
      </c>
      <c r="C19" s="15">
        <v>3600000</v>
      </c>
      <c r="E19" s="15">
        <v>45740645280</v>
      </c>
      <c r="G19" s="15">
        <v>-41974970169</v>
      </c>
      <c r="I19" s="15">
        <f t="shared" si="0"/>
        <v>3765675111</v>
      </c>
      <c r="K19" s="15">
        <v>3600000</v>
      </c>
      <c r="M19" s="15">
        <v>45740645280</v>
      </c>
      <c r="O19" s="15">
        <v>-40161206969</v>
      </c>
      <c r="Q19" s="15">
        <f t="shared" si="2"/>
        <v>5579438311</v>
      </c>
      <c r="S19" s="15"/>
      <c r="T19" s="15">
        <v>2970874667</v>
      </c>
      <c r="U19" t="e">
        <f t="shared" si="1"/>
        <v>#N/A</v>
      </c>
      <c r="V19" s="23"/>
    </row>
    <row r="20" spans="1:22" ht="21.75" customHeight="1" x14ac:dyDescent="0.2">
      <c r="A20" s="14" t="s">
        <v>34</v>
      </c>
      <c r="C20" s="15">
        <v>2000000</v>
      </c>
      <c r="E20" s="15">
        <v>25049904000</v>
      </c>
      <c r="G20" s="15">
        <v>-21713912000</v>
      </c>
      <c r="I20" s="15">
        <f t="shared" si="0"/>
        <v>3335992000</v>
      </c>
      <c r="K20" s="15">
        <v>2000000</v>
      </c>
      <c r="M20" s="15">
        <v>25049904000</v>
      </c>
      <c r="O20" s="15">
        <v>-20024000000</v>
      </c>
      <c r="Q20" s="15">
        <f t="shared" si="2"/>
        <v>5025904000</v>
      </c>
      <c r="S20" s="15"/>
      <c r="T20" s="15">
        <v>0</v>
      </c>
      <c r="U20">
        <f t="shared" si="1"/>
        <v>0</v>
      </c>
      <c r="V20" s="23"/>
    </row>
    <row r="21" spans="1:22" ht="21.75" customHeight="1" x14ac:dyDescent="0.2">
      <c r="A21" s="14" t="s">
        <v>33</v>
      </c>
      <c r="C21" s="15">
        <v>3993452</v>
      </c>
      <c r="E21" s="15">
        <v>45790388225</v>
      </c>
      <c r="G21" s="15">
        <v>-40068881202</v>
      </c>
      <c r="I21" s="15">
        <f t="shared" si="0"/>
        <v>5721507023</v>
      </c>
      <c r="K21" s="15">
        <v>3993452</v>
      </c>
      <c r="M21" s="15">
        <v>45790388225</v>
      </c>
      <c r="O21" s="15">
        <v>-39983499640</v>
      </c>
      <c r="Q21" s="15">
        <f t="shared" si="2"/>
        <v>5806888585</v>
      </c>
      <c r="S21" s="15"/>
      <c r="T21" s="15">
        <v>0</v>
      </c>
      <c r="U21">
        <f t="shared" si="1"/>
        <v>0</v>
      </c>
    </row>
    <row r="22" spans="1:22" ht="21.75" customHeight="1" x14ac:dyDescent="0.2">
      <c r="A22" s="14" t="s">
        <v>65</v>
      </c>
      <c r="C22" s="15">
        <v>117794</v>
      </c>
      <c r="E22" s="15">
        <v>117729949512</v>
      </c>
      <c r="G22" s="15">
        <v>-117729949512</v>
      </c>
      <c r="I22" s="15">
        <f t="shared" si="0"/>
        <v>0</v>
      </c>
      <c r="K22" s="15">
        <v>117794</v>
      </c>
      <c r="M22" s="15">
        <v>117729949512</v>
      </c>
      <c r="O22" s="15">
        <v>-117772649837</v>
      </c>
      <c r="Q22" s="15">
        <f t="shared" ref="Q22:Q38" si="3">M22+O22</f>
        <v>-42700325</v>
      </c>
      <c r="S22" s="23"/>
      <c r="T22" s="15">
        <v>0</v>
      </c>
      <c r="U22">
        <f t="shared" si="1"/>
        <v>0</v>
      </c>
    </row>
    <row r="23" spans="1:22" ht="21.75" customHeight="1" x14ac:dyDescent="0.2">
      <c r="A23" s="14" t="s">
        <v>74</v>
      </c>
      <c r="C23" s="15">
        <v>178727</v>
      </c>
      <c r="E23" s="15">
        <v>178629817193</v>
      </c>
      <c r="G23" s="15">
        <v>-178629817193</v>
      </c>
      <c r="I23" s="15">
        <f t="shared" si="0"/>
        <v>0</v>
      </c>
      <c r="K23" s="15">
        <v>178727</v>
      </c>
      <c r="M23" s="15">
        <v>178629817193</v>
      </c>
      <c r="O23" s="15">
        <v>-196564066304</v>
      </c>
      <c r="Q23" s="15">
        <f t="shared" si="3"/>
        <v>-17934249111</v>
      </c>
      <c r="S23" s="15"/>
      <c r="T23" s="15">
        <v>0</v>
      </c>
      <c r="U23">
        <f t="shared" si="1"/>
        <v>0</v>
      </c>
    </row>
    <row r="24" spans="1:22" ht="21.75" customHeight="1" x14ac:dyDescent="0.2">
      <c r="A24" s="14" t="s">
        <v>59</v>
      </c>
      <c r="C24" s="15">
        <v>84989</v>
      </c>
      <c r="E24" s="15">
        <v>73076279855</v>
      </c>
      <c r="G24" s="15">
        <v>-71428389782</v>
      </c>
      <c r="I24" s="15">
        <f t="shared" si="0"/>
        <v>1647890073</v>
      </c>
      <c r="K24" s="15">
        <v>84989</v>
      </c>
      <c r="M24" s="15">
        <v>73076279855</v>
      </c>
      <c r="O24" s="15">
        <v>-58664071029</v>
      </c>
      <c r="Q24" s="15">
        <f t="shared" si="3"/>
        <v>14412208826</v>
      </c>
      <c r="S24" s="15"/>
      <c r="T24" s="15">
        <v>0</v>
      </c>
      <c r="U24">
        <f t="shared" si="1"/>
        <v>0</v>
      </c>
    </row>
    <row r="25" spans="1:22" ht="21.75" customHeight="1" x14ac:dyDescent="0.2">
      <c r="A25" s="14" t="s">
        <v>77</v>
      </c>
      <c r="C25" s="15">
        <v>300000</v>
      </c>
      <c r="E25" s="15">
        <v>299836875000</v>
      </c>
      <c r="G25" s="15">
        <v>-299836875000</v>
      </c>
      <c r="I25" s="15">
        <f t="shared" si="0"/>
        <v>0</v>
      </c>
      <c r="K25" s="15">
        <v>300000</v>
      </c>
      <c r="M25" s="15">
        <v>299836875000</v>
      </c>
      <c r="O25" s="15">
        <v>-329940187500</v>
      </c>
      <c r="Q25" s="15">
        <f t="shared" si="3"/>
        <v>-30103312500</v>
      </c>
      <c r="S25" s="15"/>
      <c r="T25" s="15">
        <v>0</v>
      </c>
      <c r="U25">
        <f t="shared" si="1"/>
        <v>0</v>
      </c>
    </row>
    <row r="26" spans="1:22" ht="21.75" customHeight="1" x14ac:dyDescent="0.2">
      <c r="A26" s="14" t="s">
        <v>56</v>
      </c>
      <c r="C26" s="15">
        <v>90000</v>
      </c>
      <c r="E26" s="15">
        <v>69742656798</v>
      </c>
      <c r="G26" s="15">
        <v>-67980515484</v>
      </c>
      <c r="I26" s="15">
        <f t="shared" si="0"/>
        <v>1762141314</v>
      </c>
      <c r="K26" s="15">
        <v>90000</v>
      </c>
      <c r="M26" s="15">
        <v>69742656798</v>
      </c>
      <c r="O26" s="15">
        <v>-57139641562</v>
      </c>
      <c r="Q26" s="15">
        <f t="shared" si="3"/>
        <v>12603015236</v>
      </c>
      <c r="S26" s="15"/>
      <c r="T26" s="15">
        <v>0</v>
      </c>
      <c r="U26">
        <f t="shared" si="1"/>
        <v>0</v>
      </c>
    </row>
    <row r="27" spans="1:22" ht="21.75" customHeight="1" x14ac:dyDescent="0.2">
      <c r="A27" s="14" t="s">
        <v>83</v>
      </c>
      <c r="C27" s="15">
        <v>527966</v>
      </c>
      <c r="E27" s="15">
        <v>501664347806</v>
      </c>
      <c r="G27" s="15">
        <v>-500313489774</v>
      </c>
      <c r="I27" s="15">
        <f t="shared" si="0"/>
        <v>1350858032</v>
      </c>
      <c r="K27" s="15">
        <v>527966</v>
      </c>
      <c r="M27" s="15">
        <v>501664347806</v>
      </c>
      <c r="O27" s="15">
        <v>-493611523292</v>
      </c>
      <c r="Q27" s="15">
        <f t="shared" si="3"/>
        <v>8052824514</v>
      </c>
      <c r="S27" s="15"/>
      <c r="T27" s="15">
        <v>32260325403</v>
      </c>
      <c r="U27" t="e">
        <f t="shared" si="1"/>
        <v>#N/A</v>
      </c>
    </row>
    <row r="28" spans="1:22" ht="21.75" customHeight="1" x14ac:dyDescent="0.2">
      <c r="A28" s="14" t="s">
        <v>86</v>
      </c>
      <c r="C28" s="15">
        <v>1053200</v>
      </c>
      <c r="E28" s="15">
        <v>928943612106</v>
      </c>
      <c r="G28" s="15">
        <v>-922522585439</v>
      </c>
      <c r="I28" s="15">
        <f t="shared" si="0"/>
        <v>6421026667</v>
      </c>
      <c r="K28" s="15">
        <v>1053200</v>
      </c>
      <c r="M28" s="15">
        <v>928943612106</v>
      </c>
      <c r="O28" s="15">
        <v>-1004044184001</v>
      </c>
      <c r="Q28" s="15">
        <f t="shared" si="3"/>
        <v>-75100571895</v>
      </c>
      <c r="S28" s="15"/>
      <c r="T28" s="15">
        <v>0</v>
      </c>
      <c r="U28">
        <f t="shared" si="1"/>
        <v>0</v>
      </c>
    </row>
    <row r="29" spans="1:22" ht="21.75" customHeight="1" x14ac:dyDescent="0.2">
      <c r="A29" s="14" t="s">
        <v>89</v>
      </c>
      <c r="C29" s="15">
        <v>370000</v>
      </c>
      <c r="E29" s="15">
        <v>329120943125</v>
      </c>
      <c r="G29" s="15">
        <v>-320412181090</v>
      </c>
      <c r="I29" s="15">
        <f t="shared" si="0"/>
        <v>8708762035</v>
      </c>
      <c r="K29" s="15">
        <v>370000</v>
      </c>
      <c r="M29" s="15">
        <v>329120943125</v>
      </c>
      <c r="O29" s="15">
        <v>-320833940629</v>
      </c>
      <c r="Q29" s="15">
        <f t="shared" si="3"/>
        <v>8287002496</v>
      </c>
      <c r="S29" s="15"/>
      <c r="T29" s="15">
        <v>0</v>
      </c>
      <c r="U29">
        <f t="shared" si="1"/>
        <v>0</v>
      </c>
    </row>
    <row r="30" spans="1:22" ht="21.75" customHeight="1" x14ac:dyDescent="0.2">
      <c r="A30" s="14" t="s">
        <v>92</v>
      </c>
      <c r="C30" s="15">
        <v>1470000</v>
      </c>
      <c r="E30" s="15">
        <v>1263512591250</v>
      </c>
      <c r="G30" s="15">
        <v>-1359892156350</v>
      </c>
      <c r="I30" s="15">
        <f t="shared" si="0"/>
        <v>-96379565100</v>
      </c>
      <c r="K30" s="15">
        <v>1470000</v>
      </c>
      <c r="M30" s="15">
        <v>1263512591250</v>
      </c>
      <c r="O30" s="15">
        <v>-1267376223400</v>
      </c>
      <c r="Q30" s="15">
        <f t="shared" si="3"/>
        <v>-3863632150</v>
      </c>
      <c r="S30" s="15"/>
      <c r="T30" s="15">
        <v>32916200960</v>
      </c>
      <c r="U30" t="e">
        <f t="shared" si="1"/>
        <v>#N/A</v>
      </c>
    </row>
    <row r="31" spans="1:22" ht="21.75" customHeight="1" x14ac:dyDescent="0.2">
      <c r="A31" s="14" t="s">
        <v>95</v>
      </c>
      <c r="C31" s="15">
        <v>761000</v>
      </c>
      <c r="E31" s="15">
        <v>668638939776</v>
      </c>
      <c r="G31" s="15">
        <v>-664698730540</v>
      </c>
      <c r="I31" s="15">
        <f t="shared" si="0"/>
        <v>3940209236</v>
      </c>
      <c r="K31" s="15">
        <v>761000</v>
      </c>
      <c r="M31" s="15">
        <v>668638939776</v>
      </c>
      <c r="O31" s="15">
        <v>-720195180000</v>
      </c>
      <c r="Q31" s="15">
        <f t="shared" si="3"/>
        <v>-51556240224</v>
      </c>
      <c r="T31" s="15">
        <v>17938878704</v>
      </c>
      <c r="U31" t="e">
        <f t="shared" si="1"/>
        <v>#N/A</v>
      </c>
    </row>
    <row r="32" spans="1:22" ht="21.75" customHeight="1" x14ac:dyDescent="0.2">
      <c r="A32" s="14" t="s">
        <v>98</v>
      </c>
      <c r="C32" s="15">
        <v>2155</v>
      </c>
      <c r="E32" s="15">
        <v>1822407901</v>
      </c>
      <c r="G32" s="15">
        <v>242873265043</v>
      </c>
      <c r="I32" s="15">
        <f t="shared" si="0"/>
        <v>244695672944</v>
      </c>
      <c r="K32" s="15">
        <v>2155</v>
      </c>
      <c r="M32" s="15">
        <v>1822407901</v>
      </c>
      <c r="O32" s="15">
        <v>-2049900650</v>
      </c>
      <c r="Q32" s="15">
        <f t="shared" si="3"/>
        <v>-227492749</v>
      </c>
      <c r="T32" s="15">
        <v>26591614269</v>
      </c>
      <c r="U32" t="e">
        <f t="shared" si="1"/>
        <v>#N/A</v>
      </c>
    </row>
    <row r="33" spans="1:22" ht="21.75" customHeight="1" x14ac:dyDescent="0.2">
      <c r="A33" s="14" t="s">
        <v>107</v>
      </c>
      <c r="C33" s="15">
        <v>2302610</v>
      </c>
      <c r="E33" s="15">
        <v>1764920621744</v>
      </c>
      <c r="G33" s="15">
        <v>-1856148363657</v>
      </c>
      <c r="I33" s="15">
        <f t="shared" si="0"/>
        <v>-91227741913</v>
      </c>
      <c r="K33" s="15">
        <v>2302610</v>
      </c>
      <c r="M33" s="15">
        <v>1764920621744</v>
      </c>
      <c r="O33" s="15">
        <v>-1856148363657</v>
      </c>
      <c r="Q33" s="15">
        <f t="shared" si="3"/>
        <v>-91227741913</v>
      </c>
      <c r="T33" s="15">
        <v>4895212278</v>
      </c>
      <c r="U33" t="e">
        <f t="shared" si="1"/>
        <v>#N/A</v>
      </c>
    </row>
    <row r="34" spans="1:22" ht="21.75" customHeight="1" x14ac:dyDescent="0.2">
      <c r="A34" s="14" t="s">
        <v>116</v>
      </c>
      <c r="C34" s="15">
        <v>600000</v>
      </c>
      <c r="E34" s="15">
        <v>477280337625</v>
      </c>
      <c r="G34" s="15">
        <v>-477600000000</v>
      </c>
      <c r="I34" s="15">
        <f t="shared" si="0"/>
        <v>-319662375</v>
      </c>
      <c r="K34" s="15">
        <v>600000</v>
      </c>
      <c r="M34" s="15">
        <v>477280337625</v>
      </c>
      <c r="O34" s="15">
        <v>-477600000000</v>
      </c>
      <c r="Q34" s="15">
        <f t="shared" si="3"/>
        <v>-319662375</v>
      </c>
      <c r="T34" s="15">
        <v>831746020</v>
      </c>
      <c r="U34" t="e">
        <f t="shared" si="1"/>
        <v>#N/A</v>
      </c>
    </row>
    <row r="35" spans="1:22" ht="21.75" customHeight="1" x14ac:dyDescent="0.2">
      <c r="A35" s="14" t="s">
        <v>113</v>
      </c>
      <c r="C35" s="15">
        <v>1260000</v>
      </c>
      <c r="E35" s="15">
        <v>1001784983062</v>
      </c>
      <c r="G35" s="15">
        <v>-1002446378062</v>
      </c>
      <c r="I35" s="15">
        <f t="shared" si="0"/>
        <v>-661395000</v>
      </c>
      <c r="K35" s="15">
        <v>1260000</v>
      </c>
      <c r="M35" s="15">
        <v>1001784983062</v>
      </c>
      <c r="O35" s="15">
        <v>-1002446378062</v>
      </c>
      <c r="Q35" s="15">
        <f t="shared" si="3"/>
        <v>-661395000</v>
      </c>
      <c r="T35" s="15">
        <v>14172645629</v>
      </c>
      <c r="U35" t="e">
        <f t="shared" si="1"/>
        <v>#N/A</v>
      </c>
    </row>
    <row r="36" spans="1:22" ht="21.75" customHeight="1" x14ac:dyDescent="0.2">
      <c r="A36" s="14" t="s">
        <v>119</v>
      </c>
      <c r="C36" s="15">
        <v>620000</v>
      </c>
      <c r="E36" s="15">
        <v>490772997000</v>
      </c>
      <c r="G36" s="15">
        <v>-491100000000</v>
      </c>
      <c r="I36" s="15">
        <f t="shared" si="0"/>
        <v>-327003000</v>
      </c>
      <c r="K36" s="15">
        <v>620000</v>
      </c>
      <c r="M36" s="15">
        <v>490772997000</v>
      </c>
      <c r="O36" s="15">
        <v>-491100000000</v>
      </c>
      <c r="Q36" s="15">
        <f t="shared" si="3"/>
        <v>-327003000</v>
      </c>
      <c r="T36" s="15">
        <v>8081370000</v>
      </c>
      <c r="U36" t="e">
        <f t="shared" si="1"/>
        <v>#N/A</v>
      </c>
    </row>
    <row r="37" spans="1:22" ht="21.75" customHeight="1" x14ac:dyDescent="0.2">
      <c r="A37" s="14" t="s">
        <v>110</v>
      </c>
      <c r="C37" s="15">
        <v>995000</v>
      </c>
      <c r="E37" s="15">
        <v>706165313709</v>
      </c>
      <c r="G37" s="15">
        <v>-788834599217</v>
      </c>
      <c r="I37" s="15">
        <f t="shared" si="0"/>
        <v>-82669285508</v>
      </c>
      <c r="K37" s="15">
        <v>995000</v>
      </c>
      <c r="M37" s="15">
        <v>706165313709</v>
      </c>
      <c r="O37" s="15">
        <v>-788834599217</v>
      </c>
      <c r="Q37" s="15">
        <f t="shared" si="3"/>
        <v>-82669285508</v>
      </c>
      <c r="T37" s="15">
        <v>3765675111</v>
      </c>
      <c r="U37" t="e">
        <f t="shared" si="1"/>
        <v>#N/A</v>
      </c>
    </row>
    <row r="38" spans="1:22" ht="21.75" customHeight="1" x14ac:dyDescent="0.2">
      <c r="A38" s="14" t="s">
        <v>104</v>
      </c>
      <c r="C38" s="15">
        <v>1230000</v>
      </c>
      <c r="E38" s="15">
        <v>1000060921031</v>
      </c>
      <c r="G38" s="15">
        <v>-1000597038937</v>
      </c>
      <c r="I38" s="15">
        <f t="shared" si="0"/>
        <v>-536117906</v>
      </c>
      <c r="K38" s="15">
        <v>1230000</v>
      </c>
      <c r="M38" s="15">
        <v>1000060921031</v>
      </c>
      <c r="O38" s="15">
        <v>-1000597038937</v>
      </c>
      <c r="Q38" s="15">
        <f t="shared" si="3"/>
        <v>-536117906</v>
      </c>
      <c r="T38" s="15">
        <v>3335992000</v>
      </c>
      <c r="U38" t="e">
        <f t="shared" si="1"/>
        <v>#N/A</v>
      </c>
    </row>
    <row r="39" spans="1:22" ht="21.75" customHeight="1" x14ac:dyDescent="0.2">
      <c r="A39" s="14" t="s">
        <v>71</v>
      </c>
      <c r="C39" s="15">
        <v>0</v>
      </c>
      <c r="E39" s="15">
        <v>0</v>
      </c>
      <c r="G39" s="15">
        <v>0</v>
      </c>
      <c r="I39" s="15">
        <v>40137750000</v>
      </c>
      <c r="K39" s="15">
        <v>0</v>
      </c>
      <c r="M39" s="15">
        <v>0</v>
      </c>
      <c r="O39" s="15">
        <v>0</v>
      </c>
      <c r="Q39" s="15">
        <v>0</v>
      </c>
      <c r="T39" s="15"/>
    </row>
    <row r="40" spans="1:22" ht="21.75" customHeight="1" x14ac:dyDescent="0.2">
      <c r="A40" s="14" t="s">
        <v>101</v>
      </c>
      <c r="C40" s="15">
        <v>0</v>
      </c>
      <c r="E40" s="15">
        <v>0</v>
      </c>
      <c r="G40" s="15">
        <v>0</v>
      </c>
      <c r="I40" s="15">
        <v>21563118805</v>
      </c>
      <c r="K40" s="15">
        <v>0</v>
      </c>
      <c r="M40" s="15">
        <v>0</v>
      </c>
      <c r="O40" s="15">
        <v>0</v>
      </c>
      <c r="Q40" s="15">
        <v>0</v>
      </c>
      <c r="T40" s="15"/>
    </row>
    <row r="41" spans="1:22" ht="21.75" customHeight="1" x14ac:dyDescent="0.2">
      <c r="A41" s="14" t="s">
        <v>80</v>
      </c>
      <c r="C41" s="15">
        <v>0</v>
      </c>
      <c r="E41" s="15">
        <v>0</v>
      </c>
      <c r="G41" s="15">
        <v>0</v>
      </c>
      <c r="I41" s="15">
        <v>-83730474614</v>
      </c>
      <c r="K41" s="15">
        <v>0</v>
      </c>
      <c r="M41" s="15">
        <v>0</v>
      </c>
      <c r="O41" s="15">
        <v>0</v>
      </c>
      <c r="Q41" s="15">
        <v>0</v>
      </c>
      <c r="T41" s="15"/>
    </row>
    <row r="42" spans="1:22" ht="21.75" customHeight="1" x14ac:dyDescent="0.2">
      <c r="A42" s="14" t="s">
        <v>68</v>
      </c>
      <c r="C42" s="15">
        <v>0</v>
      </c>
      <c r="E42" s="15">
        <v>0</v>
      </c>
      <c r="G42" s="15">
        <v>0</v>
      </c>
      <c r="I42" s="15">
        <v>-3734275048</v>
      </c>
      <c r="K42" s="15">
        <v>0</v>
      </c>
      <c r="M42" s="15">
        <v>0</v>
      </c>
      <c r="O42" s="15">
        <v>0</v>
      </c>
      <c r="Q42" s="15">
        <v>0</v>
      </c>
      <c r="S42" s="15"/>
      <c r="T42" s="15"/>
      <c r="V42" s="15"/>
    </row>
    <row r="43" spans="1:22" ht="21.75" customHeight="1" x14ac:dyDescent="0.2">
      <c r="A43" s="14" t="s">
        <v>283</v>
      </c>
      <c r="C43" s="15">
        <v>0</v>
      </c>
      <c r="E43" s="15">
        <v>0</v>
      </c>
      <c r="G43" s="15">
        <v>0</v>
      </c>
      <c r="I43" s="15">
        <v>-12390048234</v>
      </c>
      <c r="K43" s="15">
        <v>0</v>
      </c>
      <c r="M43" s="15">
        <v>0</v>
      </c>
      <c r="O43" s="15">
        <v>0</v>
      </c>
      <c r="Q43" s="15">
        <v>0</v>
      </c>
      <c r="S43" s="15"/>
      <c r="T43" s="15"/>
      <c r="V43" s="15"/>
    </row>
    <row r="44" spans="1:22" ht="21.75" customHeight="1" x14ac:dyDescent="0.2">
      <c r="A44" s="14" t="s">
        <v>284</v>
      </c>
      <c r="C44" s="15">
        <v>0</v>
      </c>
      <c r="E44" s="15">
        <v>0</v>
      </c>
      <c r="G44" s="15">
        <v>0</v>
      </c>
      <c r="I44" s="15">
        <v>-31435292177</v>
      </c>
      <c r="K44" s="15">
        <v>0</v>
      </c>
      <c r="M44" s="15">
        <v>0</v>
      </c>
      <c r="O44" s="15">
        <v>0</v>
      </c>
      <c r="Q44" s="15">
        <v>0</v>
      </c>
      <c r="S44" s="15">
        <v>-73183431769</v>
      </c>
      <c r="T44" s="15">
        <v>73183431769</v>
      </c>
      <c r="U44" s="23">
        <f>S44+T44</f>
        <v>0</v>
      </c>
      <c r="V44" s="15"/>
    </row>
    <row r="45" spans="1:22" ht="21.75" customHeight="1" thickBot="1" x14ac:dyDescent="0.25">
      <c r="A45" s="26" t="s">
        <v>20</v>
      </c>
      <c r="B45" s="27"/>
      <c r="C45" s="28">
        <f>SUM(C8:C44)</f>
        <v>64211843</v>
      </c>
      <c r="D45" s="27"/>
      <c r="E45" s="28">
        <f>SUM(E8:E44)</f>
        <v>11251403248527</v>
      </c>
      <c r="F45" s="27"/>
      <c r="G45" s="28">
        <f>SUM(G8:G44)</f>
        <v>-11058303421913</v>
      </c>
      <c r="H45" s="27"/>
      <c r="I45" s="28">
        <f>SUM(I8:I44)</f>
        <v>123510605346</v>
      </c>
      <c r="J45" s="27"/>
      <c r="K45" s="28">
        <v>64211843</v>
      </c>
      <c r="L45" s="27"/>
      <c r="M45" s="28">
        <f>SUM(M8:M44)</f>
        <v>11251403248527</v>
      </c>
      <c r="N45" s="27"/>
      <c r="O45" s="28">
        <f>SUM(O8:O44)</f>
        <v>-11264913220674</v>
      </c>
      <c r="P45" s="27"/>
      <c r="Q45" s="28">
        <f>M45+O45</f>
        <v>-13509972147</v>
      </c>
      <c r="S45" s="15"/>
      <c r="T45" s="15"/>
      <c r="V45" s="15"/>
    </row>
    <row r="46" spans="1:22" ht="19.5" thickTop="1" x14ac:dyDescent="0.2">
      <c r="I46" s="23">
        <v>123510605346</v>
      </c>
      <c r="Q46" s="23">
        <v>-13509972147</v>
      </c>
      <c r="S46" s="15"/>
      <c r="T46" s="15"/>
      <c r="V46" s="15"/>
    </row>
    <row r="47" spans="1:22" ht="18.75" x14ac:dyDescent="0.2">
      <c r="E47" s="23"/>
      <c r="I47" s="23">
        <f>I45-I46</f>
        <v>0</v>
      </c>
      <c r="M47" s="23"/>
      <c r="O47" s="23"/>
      <c r="Q47" s="23">
        <f>Q45-Q46</f>
        <v>0</v>
      </c>
      <c r="S47" s="15"/>
      <c r="T47" s="15"/>
      <c r="V47" s="15"/>
    </row>
    <row r="48" spans="1:22" ht="18.75" x14ac:dyDescent="0.2">
      <c r="I48" s="23"/>
      <c r="Q48" s="23"/>
      <c r="S48" s="15"/>
      <c r="T48" s="15"/>
      <c r="V48" s="15"/>
    </row>
    <row r="49" spans="5:22" ht="18.75" x14ac:dyDescent="0.2">
      <c r="E49" s="23"/>
      <c r="G49" s="23"/>
      <c r="I49" s="23"/>
      <c r="O49" s="23"/>
      <c r="Q49" s="23"/>
      <c r="S49" s="15"/>
      <c r="T49" s="15"/>
      <c r="V49" s="15"/>
    </row>
    <row r="50" spans="5:22" ht="18.75" x14ac:dyDescent="0.2">
      <c r="G50" s="23"/>
      <c r="I50" s="23"/>
      <c r="S50" s="15"/>
      <c r="T50" s="15"/>
      <c r="V50" s="15"/>
    </row>
    <row r="51" spans="5:22" ht="18.75" x14ac:dyDescent="0.2">
      <c r="Q51" s="23"/>
      <c r="S51" s="15"/>
      <c r="T51" s="15"/>
      <c r="V51" s="15"/>
    </row>
    <row r="52" spans="5:22" ht="18.75" x14ac:dyDescent="0.2">
      <c r="E52" s="23"/>
      <c r="S52" s="15"/>
      <c r="T52" s="15"/>
      <c r="V52" s="15"/>
    </row>
    <row r="53" spans="5:22" ht="18.75" x14ac:dyDescent="0.2">
      <c r="S53" s="15"/>
      <c r="T53" s="15"/>
      <c r="V53" s="15"/>
    </row>
    <row r="54" spans="5:22" ht="18.75" x14ac:dyDescent="0.2">
      <c r="S54" s="15"/>
      <c r="T54" s="15"/>
      <c r="V54" s="15"/>
    </row>
    <row r="55" spans="5:22" ht="18.75" x14ac:dyDescent="0.2">
      <c r="S55" s="15"/>
      <c r="T55" s="15"/>
      <c r="V55" s="1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5"/>
  <sheetViews>
    <sheetView rightToLeft="1" view="pageBreakPreview" zoomScale="60" zoomScaleNormal="100" workbookViewId="0">
      <selection activeCell="T19" sqref="T19:T2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4.45" customHeight="1" x14ac:dyDescent="0.2">
      <c r="A4" s="1" t="s">
        <v>3</v>
      </c>
      <c r="B4" s="41" t="s">
        <v>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ht="14.45" customHeight="1" x14ac:dyDescent="0.2">
      <c r="A5" s="41" t="s">
        <v>5</v>
      </c>
      <c r="B5" s="41"/>
      <c r="C5" s="41" t="s">
        <v>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ht="14.45" customHeight="1" x14ac:dyDescent="0.2">
      <c r="F6" s="42" t="s">
        <v>7</v>
      </c>
      <c r="G6" s="42"/>
      <c r="H6" s="42"/>
      <c r="I6" s="42"/>
      <c r="J6" s="42"/>
      <c r="L6" s="42" t="s">
        <v>8</v>
      </c>
      <c r="M6" s="42"/>
      <c r="N6" s="42"/>
      <c r="O6" s="42"/>
      <c r="P6" s="42"/>
      <c r="Q6" s="42"/>
      <c r="R6" s="42"/>
      <c r="T6" s="42" t="s">
        <v>9</v>
      </c>
      <c r="U6" s="42"/>
      <c r="V6" s="42"/>
      <c r="W6" s="42"/>
      <c r="X6" s="42"/>
      <c r="Y6" s="42"/>
      <c r="Z6" s="42"/>
      <c r="AA6" s="42"/>
      <c r="AB6" s="42"/>
    </row>
    <row r="7" spans="1:28" ht="14.45" customHeight="1" x14ac:dyDescent="0.2">
      <c r="F7" s="3"/>
      <c r="G7" s="3"/>
      <c r="H7" s="3"/>
      <c r="I7" s="3"/>
      <c r="J7" s="3"/>
      <c r="L7" s="43" t="s">
        <v>10</v>
      </c>
      <c r="M7" s="43"/>
      <c r="N7" s="43"/>
      <c r="O7" s="3"/>
      <c r="P7" s="43" t="s">
        <v>11</v>
      </c>
      <c r="Q7" s="43"/>
      <c r="R7" s="4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42" t="s">
        <v>12</v>
      </c>
      <c r="B8" s="42"/>
      <c r="C8" s="42"/>
      <c r="E8" s="42" t="s">
        <v>13</v>
      </c>
      <c r="F8" s="4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4" t="s">
        <v>19</v>
      </c>
      <c r="B9" s="44"/>
      <c r="C9" s="44"/>
      <c r="D9" s="5"/>
      <c r="E9" s="45">
        <v>17144</v>
      </c>
      <c r="F9" s="46"/>
      <c r="H9" s="7">
        <v>37057615</v>
      </c>
      <c r="J9" s="7">
        <v>59243812</v>
      </c>
      <c r="L9" s="7">
        <v>0</v>
      </c>
      <c r="N9" s="7">
        <v>0</v>
      </c>
      <c r="P9" s="7">
        <v>0</v>
      </c>
      <c r="R9" s="7">
        <v>0</v>
      </c>
      <c r="T9" s="7">
        <v>17144</v>
      </c>
      <c r="V9" s="7">
        <v>3931</v>
      </c>
      <c r="X9" s="7">
        <v>37057615</v>
      </c>
      <c r="Z9" s="7">
        <v>66872119</v>
      </c>
      <c r="AB9" s="8">
        <v>0</v>
      </c>
    </row>
    <row r="10" spans="1:28" ht="21.75" customHeight="1" x14ac:dyDescent="0.2">
      <c r="A10" s="47" t="s">
        <v>20</v>
      </c>
      <c r="B10" s="47"/>
      <c r="C10" s="47"/>
      <c r="D10" s="47"/>
      <c r="F10" s="10">
        <v>17144</v>
      </c>
      <c r="H10" s="10">
        <f>SUM(H9)</f>
        <v>37057615</v>
      </c>
      <c r="J10" s="10">
        <f>SUM(J9)</f>
        <v>59243812</v>
      </c>
      <c r="L10" s="10">
        <v>0</v>
      </c>
      <c r="N10" s="10">
        <v>0</v>
      </c>
      <c r="P10" s="10">
        <v>0</v>
      </c>
      <c r="R10" s="10">
        <v>0</v>
      </c>
      <c r="T10" s="10">
        <v>17144</v>
      </c>
      <c r="V10" s="10"/>
      <c r="X10" s="10">
        <f>SUM(X9)</f>
        <v>37057615</v>
      </c>
      <c r="Z10" s="10">
        <f>SUM(Z9)</f>
        <v>66872119</v>
      </c>
      <c r="AB10" s="11">
        <v>0</v>
      </c>
    </row>
    <row r="11" spans="1:28" x14ac:dyDescent="0.2">
      <c r="H11" s="23">
        <v>37057615</v>
      </c>
      <c r="J11" s="23">
        <v>37057615</v>
      </c>
      <c r="X11" s="23">
        <v>37057615</v>
      </c>
      <c r="Z11" s="23">
        <v>37057615</v>
      </c>
    </row>
    <row r="12" spans="1:28" x14ac:dyDescent="0.2">
      <c r="H12" s="23">
        <f>H10-H11</f>
        <v>0</v>
      </c>
      <c r="J12" s="23">
        <v>22186197</v>
      </c>
      <c r="X12" s="23">
        <f>X9-X11</f>
        <v>0</v>
      </c>
      <c r="Z12" s="23">
        <v>29814504</v>
      </c>
    </row>
    <row r="13" spans="1:28" x14ac:dyDescent="0.2">
      <c r="J13" s="23">
        <f>J10-J11-J12</f>
        <v>0</v>
      </c>
      <c r="Z13" s="23">
        <f>Z10-Z11-Z12</f>
        <v>0</v>
      </c>
    </row>
    <row r="20" spans="20:21" x14ac:dyDescent="0.2">
      <c r="T20" s="23"/>
      <c r="U20" s="23">
        <v>2314664000</v>
      </c>
    </row>
    <row r="23" spans="20:21" x14ac:dyDescent="0.2">
      <c r="T23" s="23"/>
    </row>
    <row r="24" spans="20:21" x14ac:dyDescent="0.2">
      <c r="T24" s="23"/>
    </row>
    <row r="25" spans="20:21" x14ac:dyDescent="0.2">
      <c r="T25" s="23"/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AC37"/>
  <sheetViews>
    <sheetView rightToLeft="1" view="pageBreakPreview" topLeftCell="A4" zoomScale="60" zoomScaleNormal="100" workbookViewId="0">
      <selection activeCell="M33" sqref="M33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9" bestFit="1" customWidth="1"/>
    <col min="10" max="10" width="1.28515625" customWidth="1"/>
    <col min="11" max="11" width="10.85546875" bestFit="1" customWidth="1"/>
    <col min="12" max="12" width="1.28515625" customWidth="1"/>
    <col min="13" max="13" width="16.28515625" bestFit="1" customWidth="1"/>
    <col min="14" max="14" width="1.28515625" customWidth="1"/>
    <col min="15" max="15" width="11.5703125" bestFit="1" customWidth="1"/>
    <col min="16" max="16" width="1.28515625" customWidth="1"/>
    <col min="17" max="17" width="15.85546875" bestFit="1" customWidth="1"/>
    <col min="18" max="18" width="1.28515625" customWidth="1"/>
    <col min="19" max="19" width="12" bestFit="1" customWidth="1"/>
    <col min="20" max="20" width="1.28515625" customWidth="1"/>
    <col min="21" max="21" width="23.7109375" bestFit="1" customWidth="1"/>
    <col min="22" max="22" width="1.28515625" customWidth="1"/>
    <col min="23" max="23" width="17.5703125" bestFit="1" customWidth="1"/>
    <col min="24" max="24" width="1.28515625" customWidth="1"/>
    <col min="25" max="25" width="19.140625" bestFit="1" customWidth="1"/>
    <col min="26" max="26" width="1.28515625" customWidth="1"/>
    <col min="27" max="27" width="19.85546875" bestFit="1" customWidth="1"/>
    <col min="28" max="28" width="0.28515625" customWidth="1"/>
  </cols>
  <sheetData>
    <row r="1" spans="1:29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9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9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9" ht="14.45" customHeight="1" x14ac:dyDescent="0.2"/>
    <row r="5" spans="1:29" ht="14.45" customHeight="1" x14ac:dyDescent="0.2">
      <c r="A5" s="1" t="s">
        <v>23</v>
      </c>
      <c r="B5" s="41" t="s">
        <v>24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9" ht="14.45" customHeight="1" x14ac:dyDescent="0.2">
      <c r="E6" s="42" t="s">
        <v>7</v>
      </c>
      <c r="F6" s="42"/>
      <c r="G6" s="42"/>
      <c r="H6" s="42"/>
      <c r="I6" s="42"/>
      <c r="K6" s="42" t="s">
        <v>8</v>
      </c>
      <c r="L6" s="42"/>
      <c r="M6" s="42"/>
      <c r="N6" s="42"/>
      <c r="O6" s="42"/>
      <c r="P6" s="42"/>
      <c r="Q6" s="42"/>
      <c r="S6" s="42" t="s">
        <v>9</v>
      </c>
      <c r="T6" s="42"/>
      <c r="U6" s="42"/>
      <c r="V6" s="42"/>
      <c r="W6" s="42"/>
      <c r="X6" s="42"/>
      <c r="Y6" s="42"/>
      <c r="Z6" s="42"/>
      <c r="AA6" s="42"/>
    </row>
    <row r="7" spans="1:29" ht="14.45" customHeight="1" x14ac:dyDescent="0.2">
      <c r="E7" s="3"/>
      <c r="F7" s="3"/>
      <c r="G7" s="3"/>
      <c r="H7" s="3"/>
      <c r="I7" s="3"/>
      <c r="K7" s="43" t="s">
        <v>25</v>
      </c>
      <c r="L7" s="43"/>
      <c r="M7" s="43"/>
      <c r="N7" s="3"/>
      <c r="O7" s="43" t="s">
        <v>26</v>
      </c>
      <c r="P7" s="43"/>
      <c r="Q7" s="43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 x14ac:dyDescent="0.2">
      <c r="A8" s="42" t="s">
        <v>27</v>
      </c>
      <c r="B8" s="42"/>
      <c r="D8" s="42" t="s">
        <v>28</v>
      </c>
      <c r="E8" s="4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29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48" t="s">
        <v>30</v>
      </c>
      <c r="B9" s="48"/>
      <c r="D9" s="45">
        <v>2461</v>
      </c>
      <c r="E9" s="45"/>
      <c r="G9" s="6">
        <v>59989973399</v>
      </c>
      <c r="I9" s="6">
        <v>94853968616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45832120</v>
      </c>
      <c r="W9" s="6">
        <v>59989973399</v>
      </c>
      <c r="Y9" s="6">
        <v>112792847320</v>
      </c>
      <c r="AA9" s="13">
        <v>0.4</v>
      </c>
    </row>
    <row r="10" spans="1:29" ht="21.75" customHeight="1" x14ac:dyDescent="0.2">
      <c r="A10" s="49" t="s">
        <v>31</v>
      </c>
      <c r="B10" s="49"/>
      <c r="D10" s="50">
        <v>5000000</v>
      </c>
      <c r="E10" s="50"/>
      <c r="G10" s="15">
        <v>50058000000</v>
      </c>
      <c r="I10" s="15">
        <v>50782930000</v>
      </c>
      <c r="K10" s="15">
        <v>0</v>
      </c>
      <c r="M10" s="15">
        <v>0</v>
      </c>
      <c r="O10" s="15">
        <v>0</v>
      </c>
      <c r="Q10" s="15">
        <v>0</v>
      </c>
      <c r="S10" s="15">
        <v>5000000</v>
      </c>
      <c r="U10" s="15">
        <v>11800</v>
      </c>
      <c r="W10" s="15">
        <v>50058000000</v>
      </c>
      <c r="Y10" s="15">
        <v>58864300000</v>
      </c>
      <c r="AA10" s="16">
        <v>0.21</v>
      </c>
    </row>
    <row r="11" spans="1:29" ht="21.75" customHeight="1" x14ac:dyDescent="0.2">
      <c r="A11" s="49" t="s">
        <v>32</v>
      </c>
      <c r="B11" s="49"/>
      <c r="D11" s="50">
        <v>30469614</v>
      </c>
      <c r="E11" s="50"/>
      <c r="G11" s="15">
        <v>310342725366</v>
      </c>
      <c r="I11" s="15">
        <v>320168512486.435</v>
      </c>
      <c r="K11" s="15">
        <v>0</v>
      </c>
      <c r="M11" s="15">
        <v>0</v>
      </c>
      <c r="O11" s="15">
        <v>0</v>
      </c>
      <c r="Q11" s="15">
        <v>0</v>
      </c>
      <c r="S11" s="15">
        <v>30469614</v>
      </c>
      <c r="U11" s="15">
        <v>11580</v>
      </c>
      <c r="W11" s="15">
        <v>310342725366</v>
      </c>
      <c r="Y11" s="15">
        <v>352428837889</v>
      </c>
      <c r="AA11" s="16">
        <v>1.24</v>
      </c>
    </row>
    <row r="12" spans="1:29" ht="21.75" customHeight="1" x14ac:dyDescent="0.2">
      <c r="A12" s="49" t="s">
        <v>33</v>
      </c>
      <c r="B12" s="49"/>
      <c r="D12" s="50">
        <v>5000000</v>
      </c>
      <c r="E12" s="50"/>
      <c r="G12" s="15">
        <v>50060000000</v>
      </c>
      <c r="I12" s="15">
        <v>50145381562</v>
      </c>
      <c r="K12" s="15">
        <v>0</v>
      </c>
      <c r="M12" s="15">
        <v>0</v>
      </c>
      <c r="O12" s="15">
        <v>-1006548</v>
      </c>
      <c r="Q12" s="15">
        <v>10616590179</v>
      </c>
      <c r="S12" s="15">
        <v>3993452</v>
      </c>
      <c r="U12" s="15">
        <v>11480</v>
      </c>
      <c r="W12" s="15">
        <v>39982441424</v>
      </c>
      <c r="Y12" s="15">
        <v>45790388225</v>
      </c>
      <c r="AA12" s="16">
        <v>0.16</v>
      </c>
      <c r="AC12" s="33"/>
    </row>
    <row r="13" spans="1:29" ht="21.75" customHeight="1" x14ac:dyDescent="0.2">
      <c r="A13" s="49" t="s">
        <v>34</v>
      </c>
      <c r="B13" s="49"/>
      <c r="D13" s="50">
        <v>2000000</v>
      </c>
      <c r="E13" s="50"/>
      <c r="G13" s="15">
        <v>20024000000</v>
      </c>
      <c r="I13" s="15">
        <v>21713912000</v>
      </c>
      <c r="K13" s="15">
        <v>0</v>
      </c>
      <c r="M13" s="15">
        <v>0</v>
      </c>
      <c r="O13" s="15">
        <v>0</v>
      </c>
      <c r="Q13" s="15">
        <v>0</v>
      </c>
      <c r="S13" s="15">
        <v>2000000</v>
      </c>
      <c r="U13" s="15">
        <v>12540</v>
      </c>
      <c r="W13" s="15">
        <v>20024000000</v>
      </c>
      <c r="Y13" s="15">
        <v>25049904000</v>
      </c>
      <c r="AA13" s="16">
        <v>0.09</v>
      </c>
    </row>
    <row r="14" spans="1:29" ht="21.75" customHeight="1" x14ac:dyDescent="0.2">
      <c r="A14" s="49" t="s">
        <v>35</v>
      </c>
      <c r="B14" s="49"/>
      <c r="D14" s="50">
        <v>2000000</v>
      </c>
      <c r="E14" s="50"/>
      <c r="G14" s="15">
        <v>20024000000</v>
      </c>
      <c r="I14" s="15">
        <v>21837763200</v>
      </c>
      <c r="K14" s="15">
        <v>1600000</v>
      </c>
      <c r="M14" s="15">
        <v>20137206969</v>
      </c>
      <c r="O14" s="15">
        <v>0</v>
      </c>
      <c r="Q14" s="15">
        <v>0</v>
      </c>
      <c r="S14" s="15">
        <v>3600000</v>
      </c>
      <c r="U14" s="15">
        <v>12721</v>
      </c>
      <c r="W14" s="15">
        <v>40161206969</v>
      </c>
      <c r="Y14" s="15">
        <v>45740645280</v>
      </c>
      <c r="AA14" s="16">
        <v>0.16</v>
      </c>
    </row>
    <row r="15" spans="1:29" ht="21.75" customHeight="1" x14ac:dyDescent="0.2">
      <c r="A15" s="49" t="s">
        <v>36</v>
      </c>
      <c r="B15" s="49"/>
      <c r="D15" s="50">
        <v>4282580</v>
      </c>
      <c r="E15" s="50"/>
      <c r="G15" s="15">
        <v>50212066346</v>
      </c>
      <c r="I15" s="15">
        <v>55310490704</v>
      </c>
      <c r="K15" s="15">
        <v>0</v>
      </c>
      <c r="M15" s="15">
        <v>0</v>
      </c>
      <c r="O15" s="15">
        <v>0</v>
      </c>
      <c r="Q15" s="15">
        <v>0</v>
      </c>
      <c r="S15" s="15">
        <v>4282580</v>
      </c>
      <c r="U15" s="15">
        <v>16262</v>
      </c>
      <c r="W15" s="15">
        <v>50212066346</v>
      </c>
      <c r="Y15" s="15">
        <v>69483136333</v>
      </c>
      <c r="AA15" s="16">
        <v>0.24</v>
      </c>
    </row>
    <row r="16" spans="1:29" ht="21.75" customHeight="1" x14ac:dyDescent="0.2">
      <c r="A16" s="49" t="s">
        <v>37</v>
      </c>
      <c r="B16" s="49"/>
      <c r="D16" s="50">
        <v>1724881</v>
      </c>
      <c r="E16" s="50"/>
      <c r="G16" s="15">
        <v>19999995195</v>
      </c>
      <c r="I16" s="15">
        <v>29316077476</v>
      </c>
      <c r="K16" s="15">
        <v>0</v>
      </c>
      <c r="M16" s="15">
        <v>0</v>
      </c>
      <c r="O16" s="15">
        <v>0</v>
      </c>
      <c r="Q16" s="15">
        <v>0</v>
      </c>
      <c r="S16" s="15">
        <v>1724881</v>
      </c>
      <c r="U16" s="15">
        <v>19834</v>
      </c>
      <c r="W16" s="15">
        <v>19999995195</v>
      </c>
      <c r="Y16" s="15">
        <v>34211289754</v>
      </c>
      <c r="AA16" s="16">
        <v>0.12</v>
      </c>
    </row>
    <row r="17" spans="1:27" ht="21.75" customHeight="1" x14ac:dyDescent="0.2">
      <c r="A17" s="49" t="s">
        <v>38</v>
      </c>
      <c r="B17" s="49"/>
      <c r="D17" s="50">
        <v>156312</v>
      </c>
      <c r="E17" s="50"/>
      <c r="G17" s="15">
        <v>99999684128</v>
      </c>
      <c r="I17" s="15">
        <v>168413186104</v>
      </c>
      <c r="K17" s="15">
        <v>0</v>
      </c>
      <c r="M17" s="15">
        <v>0</v>
      </c>
      <c r="O17" s="15">
        <v>0</v>
      </c>
      <c r="Q17" s="15">
        <v>0</v>
      </c>
      <c r="S17" s="15">
        <v>156312</v>
      </c>
      <c r="U17" s="15">
        <v>1287997</v>
      </c>
      <c r="W17" s="15">
        <v>99999684128</v>
      </c>
      <c r="Y17" s="15">
        <v>201329367064</v>
      </c>
      <c r="AA17" s="16">
        <v>0.71</v>
      </c>
    </row>
    <row r="18" spans="1:27" ht="21.75" customHeight="1" x14ac:dyDescent="0.2">
      <c r="A18" s="49" t="s">
        <v>39</v>
      </c>
      <c r="B18" s="49"/>
      <c r="D18" s="50">
        <v>67601</v>
      </c>
      <c r="E18" s="50"/>
      <c r="G18" s="15">
        <v>20024907003</v>
      </c>
      <c r="I18" s="15">
        <v>21521961367</v>
      </c>
      <c r="K18" s="15">
        <v>0</v>
      </c>
      <c r="M18" s="15">
        <v>0</v>
      </c>
      <c r="O18" s="15">
        <v>0</v>
      </c>
      <c r="Q18" s="15">
        <v>0</v>
      </c>
      <c r="S18" s="15">
        <v>67601</v>
      </c>
      <c r="U18" s="15">
        <v>362750</v>
      </c>
      <c r="W18" s="15">
        <v>20024907003</v>
      </c>
      <c r="Y18" s="15">
        <v>24492836034</v>
      </c>
      <c r="AA18" s="16">
        <v>0.09</v>
      </c>
    </row>
    <row r="19" spans="1:27" ht="21.75" customHeight="1" x14ac:dyDescent="0.2">
      <c r="A19" s="49" t="s">
        <v>40</v>
      </c>
      <c r="B19" s="49"/>
      <c r="D19" s="50">
        <v>144916</v>
      </c>
      <c r="E19" s="50"/>
      <c r="G19" s="15">
        <v>158322865112</v>
      </c>
      <c r="I19" s="15">
        <v>191483867104</v>
      </c>
      <c r="K19" s="15">
        <v>0</v>
      </c>
      <c r="M19" s="15">
        <v>0</v>
      </c>
      <c r="O19" s="15">
        <v>0</v>
      </c>
      <c r="Q19" s="15">
        <v>0</v>
      </c>
      <c r="S19" s="15">
        <v>144916</v>
      </c>
      <c r="U19" s="15">
        <v>1619478</v>
      </c>
      <c r="W19" s="15">
        <v>158322865112</v>
      </c>
      <c r="Y19" s="15">
        <v>234688253848</v>
      </c>
      <c r="AA19" s="16">
        <v>0.82</v>
      </c>
    </row>
    <row r="20" spans="1:27" ht="21.75" customHeight="1" x14ac:dyDescent="0.2">
      <c r="A20" s="49" t="s">
        <v>41</v>
      </c>
      <c r="B20" s="49"/>
      <c r="D20" s="50">
        <v>89441</v>
      </c>
      <c r="E20" s="50"/>
      <c r="G20" s="15">
        <v>89999287933</v>
      </c>
      <c r="I20" s="15">
        <v>135319134863</v>
      </c>
      <c r="K20" s="15">
        <v>0</v>
      </c>
      <c r="M20" s="15">
        <v>0</v>
      </c>
      <c r="O20" s="15">
        <v>0</v>
      </c>
      <c r="Q20" s="15">
        <v>0</v>
      </c>
      <c r="S20" s="15">
        <v>89441</v>
      </c>
      <c r="U20" s="15">
        <v>1810252</v>
      </c>
      <c r="W20" s="15">
        <v>89999287933</v>
      </c>
      <c r="Y20" s="15">
        <v>161910749132</v>
      </c>
      <c r="AA20" s="16">
        <v>0.56999999999999995</v>
      </c>
    </row>
    <row r="21" spans="1:27" ht="21.75" customHeight="1" x14ac:dyDescent="0.2">
      <c r="A21" s="52" t="s">
        <v>42</v>
      </c>
      <c r="B21" s="52"/>
      <c r="D21" s="53">
        <v>0</v>
      </c>
      <c r="E21" s="53"/>
      <c r="G21" s="18">
        <v>0</v>
      </c>
      <c r="I21" s="18">
        <v>0</v>
      </c>
      <c r="K21" s="18">
        <v>700000</v>
      </c>
      <c r="M21" s="18">
        <v>10018441020</v>
      </c>
      <c r="O21" s="18">
        <v>0</v>
      </c>
      <c r="Q21" s="18">
        <v>0</v>
      </c>
      <c r="S21" s="18">
        <v>700000</v>
      </c>
      <c r="U21" s="18">
        <v>15536</v>
      </c>
      <c r="W21" s="18">
        <v>10018441020</v>
      </c>
      <c r="Y21" s="18">
        <v>10850187040</v>
      </c>
      <c r="AA21" s="19">
        <v>0.04</v>
      </c>
    </row>
    <row r="22" spans="1:27" ht="21.75" customHeight="1" x14ac:dyDescent="0.2">
      <c r="A22" s="47" t="s">
        <v>20</v>
      </c>
      <c r="B22" s="47"/>
      <c r="D22" s="51">
        <v>50937806</v>
      </c>
      <c r="E22" s="51"/>
      <c r="G22" s="10">
        <v>949057504482</v>
      </c>
      <c r="I22" s="10">
        <f>SUM(I9:I21)</f>
        <v>1160867185482.4351</v>
      </c>
      <c r="K22" s="10">
        <v>2300000</v>
      </c>
      <c r="M22" s="10">
        <v>30155647989</v>
      </c>
      <c r="O22" s="10">
        <v>-1006548</v>
      </c>
      <c r="Q22" s="10">
        <v>10616590179</v>
      </c>
      <c r="S22" s="10">
        <v>52231258</v>
      </c>
      <c r="U22" s="10"/>
      <c r="W22" s="10">
        <v>969135593895</v>
      </c>
      <c r="Y22" s="10">
        <f>SUM(Y9:Y21)</f>
        <v>1377632741919</v>
      </c>
      <c r="AA22" s="11">
        <v>4.8499999999999996</v>
      </c>
    </row>
    <row r="23" spans="1:27" x14ac:dyDescent="0.2">
      <c r="G23" s="23">
        <v>949057504482</v>
      </c>
      <c r="I23" s="23">
        <f>I22-G23-I24</f>
        <v>0.43505859375</v>
      </c>
      <c r="W23" s="23">
        <v>969135593895</v>
      </c>
      <c r="Y23" s="23">
        <f>Y22-W23-Y24</f>
        <v>0</v>
      </c>
    </row>
    <row r="24" spans="1:27" x14ac:dyDescent="0.2">
      <c r="G24" s="23">
        <f>G22-G23</f>
        <v>0</v>
      </c>
      <c r="I24" s="23">
        <v>211809681000</v>
      </c>
      <c r="W24" s="23">
        <f>W22-W23</f>
        <v>0</v>
      </c>
      <c r="Y24" s="23">
        <v>408497148024</v>
      </c>
    </row>
    <row r="26" spans="1:27" x14ac:dyDescent="0.2">
      <c r="I26" s="24"/>
    </row>
    <row r="27" spans="1:27" x14ac:dyDescent="0.2">
      <c r="I27" s="24"/>
    </row>
    <row r="28" spans="1:27" x14ac:dyDescent="0.2">
      <c r="I28" s="24"/>
    </row>
    <row r="29" spans="1:27" x14ac:dyDescent="0.2">
      <c r="I29" s="24"/>
    </row>
    <row r="30" spans="1:27" x14ac:dyDescent="0.2">
      <c r="I30" s="24"/>
    </row>
    <row r="31" spans="1:27" x14ac:dyDescent="0.2">
      <c r="I31" s="24"/>
    </row>
    <row r="32" spans="1:27" x14ac:dyDescent="0.2">
      <c r="I32" s="24"/>
    </row>
    <row r="33" spans="9:9" x14ac:dyDescent="0.2">
      <c r="I33" s="24"/>
    </row>
    <row r="34" spans="9:9" x14ac:dyDescent="0.2">
      <c r="I34" s="24"/>
    </row>
    <row r="35" spans="9:9" x14ac:dyDescent="0.2">
      <c r="I35" s="24"/>
    </row>
    <row r="36" spans="9:9" x14ac:dyDescent="0.2">
      <c r="I36" s="24"/>
    </row>
    <row r="37" spans="9:9" x14ac:dyDescent="0.2">
      <c r="I37" s="24"/>
    </row>
  </sheetData>
  <mergeCells count="39">
    <mergeCell ref="A22:B22"/>
    <mergeCell ref="D22:E22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37"/>
  <sheetViews>
    <sheetView rightToLeft="1" tabSelected="1" view="pageBreakPreview" topLeftCell="F7" zoomScale="60" zoomScaleNormal="100" workbookViewId="0">
      <selection activeCell="T41" sqref="T4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2" bestFit="1" customWidth="1"/>
    <col min="17" max="17" width="1.28515625" customWidth="1"/>
    <col min="18" max="18" width="19.85546875" bestFit="1" customWidth="1"/>
    <col min="19" max="19" width="1.28515625" customWidth="1"/>
    <col min="20" max="20" width="20.140625" bestFit="1" customWidth="1"/>
    <col min="21" max="21" width="1.28515625" customWidth="1"/>
    <col min="22" max="22" width="10.85546875" bestFit="1" customWidth="1"/>
    <col min="23" max="23" width="1.28515625" customWidth="1"/>
    <col min="24" max="24" width="19.42578125" bestFit="1" customWidth="1"/>
    <col min="25" max="25" width="1.28515625" customWidth="1"/>
    <col min="26" max="26" width="10.85546875" bestFit="1" customWidth="1"/>
    <col min="27" max="27" width="1.28515625" customWidth="1"/>
    <col min="28" max="28" width="19.42578125" bestFit="1" customWidth="1"/>
    <col min="29" max="29" width="1.28515625" customWidth="1"/>
    <col min="30" max="30" width="11.85546875" bestFit="1" customWidth="1"/>
    <col min="31" max="31" width="1.28515625" customWidth="1"/>
    <col min="32" max="32" width="17.5703125" bestFit="1" customWidth="1"/>
    <col min="33" max="33" width="1.28515625" customWidth="1"/>
    <col min="34" max="34" width="20.42578125" bestFit="1" customWidth="1"/>
    <col min="35" max="35" width="1.28515625" customWidth="1"/>
    <col min="36" max="36" width="20.57031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ht="14.45" customHeight="1" x14ac:dyDescent="0.2"/>
    <row r="5" spans="1:38" ht="14.45" customHeight="1" x14ac:dyDescent="0.2">
      <c r="A5" s="1" t="s">
        <v>43</v>
      </c>
      <c r="B5" s="41" t="s">
        <v>44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1:38" ht="14.45" customHeight="1" x14ac:dyDescent="0.2">
      <c r="A6" s="42" t="s">
        <v>45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 t="s">
        <v>7</v>
      </c>
      <c r="Q6" s="42"/>
      <c r="R6" s="42"/>
      <c r="S6" s="42"/>
      <c r="T6" s="42"/>
      <c r="V6" s="42" t="s">
        <v>8</v>
      </c>
      <c r="W6" s="42"/>
      <c r="X6" s="42"/>
      <c r="Y6" s="42"/>
      <c r="Z6" s="42"/>
      <c r="AA6" s="42"/>
      <c r="AB6" s="42"/>
      <c r="AD6" s="42" t="s">
        <v>9</v>
      </c>
      <c r="AE6" s="42"/>
      <c r="AF6" s="42"/>
      <c r="AG6" s="42"/>
      <c r="AH6" s="42"/>
      <c r="AI6" s="42"/>
      <c r="AJ6" s="42"/>
      <c r="AK6" s="42"/>
      <c r="AL6" s="4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3" t="s">
        <v>10</v>
      </c>
      <c r="W7" s="43"/>
      <c r="X7" s="43"/>
      <c r="Y7" s="3"/>
      <c r="Z7" s="43" t="s">
        <v>11</v>
      </c>
      <c r="AA7" s="43"/>
      <c r="AB7" s="4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2" t="s">
        <v>46</v>
      </c>
      <c r="B8" s="42"/>
      <c r="D8" s="2" t="s">
        <v>47</v>
      </c>
      <c r="F8" s="2" t="s">
        <v>48</v>
      </c>
      <c r="H8" s="2" t="s">
        <v>49</v>
      </c>
      <c r="J8" s="2" t="s">
        <v>50</v>
      </c>
      <c r="L8" s="2" t="s">
        <v>51</v>
      </c>
      <c r="N8" s="2" t="s">
        <v>22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8" t="s">
        <v>52</v>
      </c>
      <c r="B9" s="48"/>
      <c r="D9" s="12" t="s">
        <v>53</v>
      </c>
      <c r="F9" s="12" t="s">
        <v>53</v>
      </c>
      <c r="H9" s="12" t="s">
        <v>54</v>
      </c>
      <c r="J9" s="12" t="s">
        <v>55</v>
      </c>
      <c r="L9" s="13">
        <v>2</v>
      </c>
      <c r="N9" s="13">
        <v>2</v>
      </c>
      <c r="P9" s="6">
        <v>900000</v>
      </c>
      <c r="R9" s="6">
        <v>859520000000</v>
      </c>
      <c r="T9" s="6">
        <v>899510625000</v>
      </c>
      <c r="V9" s="6">
        <v>0</v>
      </c>
      <c r="X9" s="6">
        <v>0</v>
      </c>
      <c r="Z9" s="6">
        <v>900000</v>
      </c>
      <c r="AB9" s="6">
        <v>918507000000</v>
      </c>
      <c r="AD9" s="6">
        <v>0</v>
      </c>
      <c r="AF9" s="6">
        <v>0</v>
      </c>
      <c r="AH9" s="6">
        <v>0</v>
      </c>
      <c r="AJ9" s="6">
        <v>0</v>
      </c>
      <c r="AL9" s="13">
        <v>0</v>
      </c>
    </row>
    <row r="10" spans="1:38" ht="21.75" customHeight="1" x14ac:dyDescent="0.2">
      <c r="A10" s="49" t="s">
        <v>56</v>
      </c>
      <c r="B10" s="49"/>
      <c r="D10" s="14" t="s">
        <v>53</v>
      </c>
      <c r="F10" s="14" t="s">
        <v>53</v>
      </c>
      <c r="H10" s="14" t="s">
        <v>57</v>
      </c>
      <c r="J10" s="14" t="s">
        <v>58</v>
      </c>
      <c r="L10" s="16">
        <v>0</v>
      </c>
      <c r="N10" s="16">
        <v>0</v>
      </c>
      <c r="P10" s="15">
        <v>90000</v>
      </c>
      <c r="R10" s="15">
        <v>51129265500</v>
      </c>
      <c r="T10" s="15">
        <v>67980515484</v>
      </c>
      <c r="V10" s="15">
        <v>0</v>
      </c>
      <c r="X10" s="15">
        <v>0</v>
      </c>
      <c r="Z10" s="15">
        <v>0</v>
      </c>
      <c r="AB10" s="15">
        <v>0</v>
      </c>
      <c r="AD10" s="15">
        <v>90000</v>
      </c>
      <c r="AF10" s="15">
        <v>775340</v>
      </c>
      <c r="AH10" s="15">
        <v>51129265500</v>
      </c>
      <c r="AJ10" s="15">
        <v>69742656798</v>
      </c>
      <c r="AL10" s="16">
        <v>0.25</v>
      </c>
    </row>
    <row r="11" spans="1:38" ht="21.75" customHeight="1" x14ac:dyDescent="0.2">
      <c r="A11" s="49" t="s">
        <v>59</v>
      </c>
      <c r="B11" s="49"/>
      <c r="D11" s="14" t="s">
        <v>53</v>
      </c>
      <c r="F11" s="14" t="s">
        <v>53</v>
      </c>
      <c r="H11" s="14" t="s">
        <v>60</v>
      </c>
      <c r="J11" s="14" t="s">
        <v>61</v>
      </c>
      <c r="L11" s="16">
        <v>0</v>
      </c>
      <c r="N11" s="16">
        <v>0</v>
      </c>
      <c r="P11" s="15">
        <v>84989</v>
      </c>
      <c r="R11" s="15">
        <v>45774871682</v>
      </c>
      <c r="T11" s="15">
        <v>71428389782</v>
      </c>
      <c r="V11" s="15">
        <v>0</v>
      </c>
      <c r="X11" s="15">
        <v>0</v>
      </c>
      <c r="Z11" s="15">
        <v>0</v>
      </c>
      <c r="AB11" s="15">
        <v>0</v>
      </c>
      <c r="AD11" s="15">
        <v>84989</v>
      </c>
      <c r="AF11" s="15">
        <v>860300</v>
      </c>
      <c r="AH11" s="15">
        <v>45774871682</v>
      </c>
      <c r="AJ11" s="15">
        <v>73076279855</v>
      </c>
      <c r="AL11" s="16">
        <v>0.26</v>
      </c>
    </row>
    <row r="12" spans="1:38" ht="21.75" customHeight="1" x14ac:dyDescent="0.2">
      <c r="A12" s="49" t="s">
        <v>62</v>
      </c>
      <c r="B12" s="49"/>
      <c r="D12" s="14" t="s">
        <v>53</v>
      </c>
      <c r="F12" s="14" t="s">
        <v>53</v>
      </c>
      <c r="H12" s="14" t="s">
        <v>63</v>
      </c>
      <c r="J12" s="14" t="s">
        <v>64</v>
      </c>
      <c r="L12" s="16">
        <v>0</v>
      </c>
      <c r="N12" s="16">
        <v>0</v>
      </c>
      <c r="P12" s="15">
        <v>71763</v>
      </c>
      <c r="R12" s="15">
        <v>43734262076</v>
      </c>
      <c r="T12" s="15">
        <v>70501085029</v>
      </c>
      <c r="V12" s="15">
        <v>0</v>
      </c>
      <c r="X12" s="15">
        <v>0</v>
      </c>
      <c r="Z12" s="15">
        <v>71763</v>
      </c>
      <c r="AB12" s="15">
        <v>71763000000</v>
      </c>
      <c r="AD12" s="15">
        <v>0</v>
      </c>
      <c r="AF12" s="15">
        <v>0</v>
      </c>
      <c r="AH12" s="15">
        <v>0</v>
      </c>
      <c r="AJ12" s="15">
        <v>0</v>
      </c>
      <c r="AL12" s="16">
        <v>0</v>
      </c>
    </row>
    <row r="13" spans="1:38" ht="21.75" customHeight="1" x14ac:dyDescent="0.2">
      <c r="A13" s="49" t="s">
        <v>65</v>
      </c>
      <c r="B13" s="49"/>
      <c r="D13" s="14" t="s">
        <v>53</v>
      </c>
      <c r="F13" s="14" t="s">
        <v>53</v>
      </c>
      <c r="H13" s="14" t="s">
        <v>66</v>
      </c>
      <c r="J13" s="14" t="s">
        <v>67</v>
      </c>
      <c r="L13" s="16">
        <v>18</v>
      </c>
      <c r="N13" s="16">
        <v>18</v>
      </c>
      <c r="P13" s="15">
        <v>117794</v>
      </c>
      <c r="R13" s="15">
        <v>117812850162</v>
      </c>
      <c r="T13" s="15">
        <v>117729949512</v>
      </c>
      <c r="V13" s="15">
        <v>0</v>
      </c>
      <c r="X13" s="15">
        <v>0</v>
      </c>
      <c r="Z13" s="15">
        <v>0</v>
      </c>
      <c r="AB13" s="15">
        <v>0</v>
      </c>
      <c r="AD13" s="15">
        <v>117794</v>
      </c>
      <c r="AF13" s="15">
        <v>1000000</v>
      </c>
      <c r="AH13" s="15">
        <v>117812850162</v>
      </c>
      <c r="AJ13" s="15">
        <v>117729949512</v>
      </c>
      <c r="AL13" s="16">
        <v>0.41</v>
      </c>
    </row>
    <row r="14" spans="1:38" ht="21.75" customHeight="1" x14ac:dyDescent="0.2">
      <c r="A14" s="49" t="s">
        <v>68</v>
      </c>
      <c r="B14" s="49"/>
      <c r="D14" s="14" t="s">
        <v>53</v>
      </c>
      <c r="F14" s="14" t="s">
        <v>53</v>
      </c>
      <c r="H14" s="14" t="s">
        <v>69</v>
      </c>
      <c r="J14" s="14" t="s">
        <v>70</v>
      </c>
      <c r="L14" s="16">
        <v>23</v>
      </c>
      <c r="N14" s="16">
        <v>23</v>
      </c>
      <c r="P14" s="15">
        <v>500000</v>
      </c>
      <c r="R14" s="15">
        <v>488486096093</v>
      </c>
      <c r="T14" s="15">
        <v>499728125000</v>
      </c>
      <c r="V14" s="15">
        <v>0</v>
      </c>
      <c r="X14" s="15">
        <v>0</v>
      </c>
      <c r="Z14" s="15">
        <v>500000</v>
      </c>
      <c r="AB14" s="15">
        <v>495868839793</v>
      </c>
      <c r="AD14" s="15">
        <v>0</v>
      </c>
      <c r="AF14" s="15">
        <v>0</v>
      </c>
      <c r="AH14" s="15">
        <v>0</v>
      </c>
      <c r="AJ14" s="15">
        <v>0</v>
      </c>
      <c r="AL14" s="16">
        <v>0</v>
      </c>
    </row>
    <row r="15" spans="1:38" ht="21.75" customHeight="1" x14ac:dyDescent="0.2">
      <c r="A15" s="49" t="s">
        <v>71</v>
      </c>
      <c r="B15" s="49"/>
      <c r="D15" s="14" t="s">
        <v>53</v>
      </c>
      <c r="F15" s="14" t="s">
        <v>53</v>
      </c>
      <c r="H15" s="14" t="s">
        <v>72</v>
      </c>
      <c r="J15" s="14" t="s">
        <v>73</v>
      </c>
      <c r="L15" s="16">
        <v>23</v>
      </c>
      <c r="N15" s="16">
        <v>23</v>
      </c>
      <c r="P15" s="15">
        <v>400000</v>
      </c>
      <c r="R15" s="15">
        <v>400020000000</v>
      </c>
      <c r="T15" s="15">
        <v>399782500000</v>
      </c>
      <c r="V15" s="15">
        <v>0</v>
      </c>
      <c r="X15" s="15">
        <v>0</v>
      </c>
      <c r="Z15" s="15">
        <v>400000</v>
      </c>
      <c r="AB15" s="15">
        <v>403492000000</v>
      </c>
      <c r="AD15" s="15">
        <v>0</v>
      </c>
      <c r="AF15" s="15">
        <v>0</v>
      </c>
      <c r="AH15" s="15">
        <v>0</v>
      </c>
      <c r="AJ15" s="15">
        <v>0</v>
      </c>
      <c r="AL15" s="16">
        <v>0</v>
      </c>
    </row>
    <row r="16" spans="1:38" ht="21.75" customHeight="1" x14ac:dyDescent="0.2">
      <c r="A16" s="49" t="s">
        <v>74</v>
      </c>
      <c r="B16" s="49"/>
      <c r="D16" s="14" t="s">
        <v>53</v>
      </c>
      <c r="F16" s="14" t="s">
        <v>53</v>
      </c>
      <c r="H16" s="14" t="s">
        <v>75</v>
      </c>
      <c r="J16" s="14" t="s">
        <v>76</v>
      </c>
      <c r="L16" s="16">
        <v>18</v>
      </c>
      <c r="N16" s="16">
        <v>18</v>
      </c>
      <c r="P16" s="15">
        <v>178727</v>
      </c>
      <c r="R16" s="15">
        <v>178756894268</v>
      </c>
      <c r="T16" s="15">
        <v>178629817193</v>
      </c>
      <c r="V16" s="15">
        <v>0</v>
      </c>
      <c r="X16" s="15">
        <v>0</v>
      </c>
      <c r="Z16" s="15">
        <v>0</v>
      </c>
      <c r="AB16" s="15">
        <v>0</v>
      </c>
      <c r="AD16" s="15">
        <v>178727</v>
      </c>
      <c r="AF16" s="15">
        <v>1000000</v>
      </c>
      <c r="AH16" s="15">
        <v>178756894268</v>
      </c>
      <c r="AJ16" s="15">
        <v>178629817193</v>
      </c>
      <c r="AL16" s="16">
        <v>0.63</v>
      </c>
    </row>
    <row r="17" spans="1:38" ht="21.75" customHeight="1" x14ac:dyDescent="0.2">
      <c r="A17" s="49" t="s">
        <v>77</v>
      </c>
      <c r="B17" s="49"/>
      <c r="D17" s="14" t="s">
        <v>53</v>
      </c>
      <c r="F17" s="14" t="s">
        <v>53</v>
      </c>
      <c r="H17" s="14" t="s">
        <v>78</v>
      </c>
      <c r="J17" s="14" t="s">
        <v>79</v>
      </c>
      <c r="L17" s="16">
        <v>23</v>
      </c>
      <c r="N17" s="16">
        <v>23</v>
      </c>
      <c r="P17" s="15">
        <v>300000</v>
      </c>
      <c r="R17" s="15">
        <v>300000000000</v>
      </c>
      <c r="T17" s="15">
        <v>299836875000</v>
      </c>
      <c r="V17" s="15">
        <v>0</v>
      </c>
      <c r="X17" s="15">
        <v>0</v>
      </c>
      <c r="Z17" s="15">
        <v>0</v>
      </c>
      <c r="AB17" s="15">
        <v>0</v>
      </c>
      <c r="AD17" s="15">
        <v>300000</v>
      </c>
      <c r="AF17" s="15">
        <v>1000000</v>
      </c>
      <c r="AH17" s="15">
        <v>300000000000</v>
      </c>
      <c r="AJ17" s="15">
        <v>299836875000</v>
      </c>
      <c r="AL17" s="16">
        <v>1.05</v>
      </c>
    </row>
    <row r="18" spans="1:38" ht="21.75" customHeight="1" x14ac:dyDescent="0.2">
      <c r="A18" s="49" t="s">
        <v>80</v>
      </c>
      <c r="B18" s="49"/>
      <c r="D18" s="14" t="s">
        <v>53</v>
      </c>
      <c r="F18" s="14" t="s">
        <v>53</v>
      </c>
      <c r="H18" s="14" t="s">
        <v>81</v>
      </c>
      <c r="J18" s="14" t="s">
        <v>82</v>
      </c>
      <c r="L18" s="16">
        <v>23</v>
      </c>
      <c r="N18" s="16">
        <v>23</v>
      </c>
      <c r="P18" s="15">
        <v>2107459</v>
      </c>
      <c r="R18" s="15">
        <v>1999999665590</v>
      </c>
      <c r="T18" s="15">
        <v>1988359537295</v>
      </c>
      <c r="V18" s="15">
        <v>0</v>
      </c>
      <c r="X18" s="15">
        <v>0</v>
      </c>
      <c r="Z18" s="15">
        <v>2107459</v>
      </c>
      <c r="AB18" s="15">
        <v>1993024498418</v>
      </c>
      <c r="AD18" s="15">
        <v>0</v>
      </c>
      <c r="AF18" s="15">
        <v>0</v>
      </c>
      <c r="AH18" s="15">
        <v>0</v>
      </c>
      <c r="AJ18" s="15">
        <v>0</v>
      </c>
      <c r="AL18" s="16">
        <v>0</v>
      </c>
    </row>
    <row r="19" spans="1:38" ht="21.75" customHeight="1" x14ac:dyDescent="0.2">
      <c r="A19" s="49" t="s">
        <v>83</v>
      </c>
      <c r="B19" s="49"/>
      <c r="D19" s="14" t="s">
        <v>53</v>
      </c>
      <c r="F19" s="14" t="s">
        <v>53</v>
      </c>
      <c r="H19" s="14" t="s">
        <v>84</v>
      </c>
      <c r="J19" s="14" t="s">
        <v>85</v>
      </c>
      <c r="L19" s="16">
        <v>23</v>
      </c>
      <c r="N19" s="16">
        <v>23</v>
      </c>
      <c r="P19" s="15">
        <v>527966</v>
      </c>
      <c r="R19" s="15">
        <v>499999640980</v>
      </c>
      <c r="T19" s="15">
        <v>500313489774</v>
      </c>
      <c r="V19" s="15">
        <v>0</v>
      </c>
      <c r="X19" s="15">
        <v>0</v>
      </c>
      <c r="Z19" s="15">
        <v>0</v>
      </c>
      <c r="AB19" s="15">
        <v>0</v>
      </c>
      <c r="AD19" s="15">
        <v>527966</v>
      </c>
      <c r="AF19" s="15">
        <v>950700</v>
      </c>
      <c r="AH19" s="15">
        <v>499999640980</v>
      </c>
      <c r="AJ19" s="15">
        <v>501664347806</v>
      </c>
      <c r="AL19" s="16">
        <v>1.76</v>
      </c>
    </row>
    <row r="20" spans="1:38" ht="21.75" customHeight="1" x14ac:dyDescent="0.2">
      <c r="A20" s="49" t="s">
        <v>86</v>
      </c>
      <c r="B20" s="49"/>
      <c r="D20" s="14" t="s">
        <v>53</v>
      </c>
      <c r="F20" s="14" t="s">
        <v>53</v>
      </c>
      <c r="H20" s="14" t="s">
        <v>87</v>
      </c>
      <c r="J20" s="14" t="s">
        <v>88</v>
      </c>
      <c r="L20" s="16">
        <v>23</v>
      </c>
      <c r="N20" s="16">
        <v>23</v>
      </c>
      <c r="P20" s="15">
        <v>1053200</v>
      </c>
      <c r="R20" s="15">
        <v>1000118720000</v>
      </c>
      <c r="T20" s="15">
        <v>922522585439</v>
      </c>
      <c r="V20" s="15">
        <v>0</v>
      </c>
      <c r="X20" s="15">
        <v>0</v>
      </c>
      <c r="Z20" s="15">
        <v>0</v>
      </c>
      <c r="AB20" s="15">
        <v>0</v>
      </c>
      <c r="AD20" s="15">
        <v>1053200</v>
      </c>
      <c r="AF20" s="15">
        <v>882500</v>
      </c>
      <c r="AH20" s="15">
        <v>1000118720000</v>
      </c>
      <c r="AJ20" s="15">
        <v>928943612106</v>
      </c>
      <c r="AL20" s="16">
        <v>3.26</v>
      </c>
    </row>
    <row r="21" spans="1:38" ht="21.75" customHeight="1" x14ac:dyDescent="0.2">
      <c r="A21" s="49" t="s">
        <v>89</v>
      </c>
      <c r="B21" s="49"/>
      <c r="D21" s="14" t="s">
        <v>53</v>
      </c>
      <c r="F21" s="14" t="s">
        <v>53</v>
      </c>
      <c r="H21" s="14" t="s">
        <v>90</v>
      </c>
      <c r="J21" s="14" t="s">
        <v>91</v>
      </c>
      <c r="L21" s="16">
        <v>23</v>
      </c>
      <c r="N21" s="16">
        <v>23</v>
      </c>
      <c r="P21" s="15">
        <v>370000</v>
      </c>
      <c r="R21" s="15">
        <v>319873705882</v>
      </c>
      <c r="T21" s="15">
        <v>320412181090</v>
      </c>
      <c r="V21" s="15">
        <v>0</v>
      </c>
      <c r="X21" s="15">
        <v>0</v>
      </c>
      <c r="Z21" s="15">
        <v>0</v>
      </c>
      <c r="AB21" s="15">
        <v>0</v>
      </c>
      <c r="AD21" s="15">
        <v>370000</v>
      </c>
      <c r="AF21" s="15">
        <v>890000</v>
      </c>
      <c r="AH21" s="15">
        <v>319873705882</v>
      </c>
      <c r="AJ21" s="15">
        <v>329120943125</v>
      </c>
      <c r="AL21" s="16">
        <v>1.1599999999999999</v>
      </c>
    </row>
    <row r="22" spans="1:38" ht="21.75" customHeight="1" x14ac:dyDescent="0.2">
      <c r="A22" s="49" t="s">
        <v>92</v>
      </c>
      <c r="B22" s="49"/>
      <c r="D22" s="14" t="s">
        <v>53</v>
      </c>
      <c r="F22" s="14" t="s">
        <v>53</v>
      </c>
      <c r="H22" s="14" t="s">
        <v>93</v>
      </c>
      <c r="J22" s="14" t="s">
        <v>94</v>
      </c>
      <c r="L22" s="16">
        <v>23</v>
      </c>
      <c r="N22" s="16">
        <v>23</v>
      </c>
      <c r="P22" s="15">
        <v>1470000</v>
      </c>
      <c r="R22" s="15">
        <v>1267376223400</v>
      </c>
      <c r="T22" s="15">
        <v>1359892156350</v>
      </c>
      <c r="V22" s="15">
        <v>0</v>
      </c>
      <c r="X22" s="15">
        <v>0</v>
      </c>
      <c r="Z22" s="15">
        <v>0</v>
      </c>
      <c r="AB22" s="15">
        <v>0</v>
      </c>
      <c r="AD22" s="15">
        <v>1470000</v>
      </c>
      <c r="AF22" s="15">
        <v>860000</v>
      </c>
      <c r="AH22" s="15">
        <v>1267376223400</v>
      </c>
      <c r="AJ22" s="15">
        <v>1263512591250</v>
      </c>
      <c r="AL22" s="16">
        <v>4.4400000000000004</v>
      </c>
    </row>
    <row r="23" spans="1:38" ht="21.75" customHeight="1" x14ac:dyDescent="0.2">
      <c r="A23" s="49" t="s">
        <v>95</v>
      </c>
      <c r="B23" s="49"/>
      <c r="D23" s="14" t="s">
        <v>53</v>
      </c>
      <c r="F23" s="14" t="s">
        <v>53</v>
      </c>
      <c r="H23" s="14" t="s">
        <v>96</v>
      </c>
      <c r="J23" s="14" t="s">
        <v>97</v>
      </c>
      <c r="L23" s="16">
        <v>23</v>
      </c>
      <c r="N23" s="16">
        <v>23</v>
      </c>
      <c r="P23" s="15">
        <v>761000</v>
      </c>
      <c r="R23" s="15">
        <v>720195180000</v>
      </c>
      <c r="T23" s="15">
        <v>664698730540</v>
      </c>
      <c r="V23" s="15">
        <v>0</v>
      </c>
      <c r="X23" s="15">
        <v>0</v>
      </c>
      <c r="Z23" s="15">
        <v>0</v>
      </c>
      <c r="AB23" s="15">
        <v>0</v>
      </c>
      <c r="AD23" s="15">
        <v>761000</v>
      </c>
      <c r="AF23" s="15">
        <v>879110</v>
      </c>
      <c r="AH23" s="15">
        <v>720195180000</v>
      </c>
      <c r="AJ23" s="15">
        <v>668638939776</v>
      </c>
      <c r="AL23" s="16">
        <v>2.35</v>
      </c>
    </row>
    <row r="24" spans="1:38" ht="21.75" customHeight="1" x14ac:dyDescent="0.2">
      <c r="A24" s="49" t="s">
        <v>98</v>
      </c>
      <c r="B24" s="49"/>
      <c r="D24" s="14" t="s">
        <v>53</v>
      </c>
      <c r="F24" s="14" t="s">
        <v>53</v>
      </c>
      <c r="H24" s="14" t="s">
        <v>99</v>
      </c>
      <c r="J24" s="14" t="s">
        <v>100</v>
      </c>
      <c r="L24" s="16">
        <v>23</v>
      </c>
      <c r="N24" s="16">
        <v>23</v>
      </c>
      <c r="P24" s="15">
        <v>2197155</v>
      </c>
      <c r="R24" s="15">
        <v>2089999750650</v>
      </c>
      <c r="T24" s="15">
        <v>1845076584957</v>
      </c>
      <c r="V24" s="15">
        <v>0</v>
      </c>
      <c r="X24" s="15">
        <v>0</v>
      </c>
      <c r="Z24" s="15">
        <v>2195000</v>
      </c>
      <c r="AB24" s="15">
        <v>1861186997500</v>
      </c>
      <c r="AD24" s="15">
        <v>2155</v>
      </c>
      <c r="AF24" s="15">
        <v>846125</v>
      </c>
      <c r="AH24" s="15">
        <v>2049900650</v>
      </c>
      <c r="AJ24" s="15">
        <v>1822407901</v>
      </c>
      <c r="AL24" s="16">
        <v>0.01</v>
      </c>
    </row>
    <row r="25" spans="1:38" ht="21.75" customHeight="1" x14ac:dyDescent="0.2">
      <c r="A25" s="49" t="s">
        <v>101</v>
      </c>
      <c r="B25" s="49"/>
      <c r="D25" s="14" t="s">
        <v>53</v>
      </c>
      <c r="F25" s="14" t="s">
        <v>53</v>
      </c>
      <c r="H25" s="14" t="s">
        <v>102</v>
      </c>
      <c r="J25" s="14" t="s">
        <v>103</v>
      </c>
      <c r="L25" s="16">
        <v>23</v>
      </c>
      <c r="N25" s="16">
        <v>23</v>
      </c>
      <c r="P25" s="15">
        <v>800000</v>
      </c>
      <c r="R25" s="15">
        <v>740164838443</v>
      </c>
      <c r="T25" s="15">
        <v>722862729550</v>
      </c>
      <c r="V25" s="15">
        <v>0</v>
      </c>
      <c r="X25" s="15">
        <v>0</v>
      </c>
      <c r="Z25" s="15">
        <v>800000</v>
      </c>
      <c r="AB25" s="15">
        <v>787610060023</v>
      </c>
      <c r="AD25" s="15">
        <v>0</v>
      </c>
      <c r="AF25" s="15">
        <v>0</v>
      </c>
      <c r="AH25" s="15">
        <v>0</v>
      </c>
      <c r="AJ25" s="15">
        <v>0</v>
      </c>
      <c r="AL25" s="16">
        <v>0</v>
      </c>
    </row>
    <row r="26" spans="1:38" ht="21.75" customHeight="1" x14ac:dyDescent="0.2">
      <c r="A26" s="49" t="s">
        <v>104</v>
      </c>
      <c r="B26" s="49"/>
      <c r="D26" s="14" t="s">
        <v>53</v>
      </c>
      <c r="F26" s="14" t="s">
        <v>53</v>
      </c>
      <c r="H26" s="14" t="s">
        <v>105</v>
      </c>
      <c r="J26" s="14" t="s">
        <v>106</v>
      </c>
      <c r="L26" s="16">
        <v>23</v>
      </c>
      <c r="N26" s="16">
        <v>23</v>
      </c>
      <c r="P26" s="15">
        <v>0</v>
      </c>
      <c r="R26" s="15">
        <v>0</v>
      </c>
      <c r="T26" s="15">
        <v>0</v>
      </c>
      <c r="V26" s="15">
        <v>1230000</v>
      </c>
      <c r="X26" s="15">
        <v>1000597038937</v>
      </c>
      <c r="Z26" s="15">
        <v>0</v>
      </c>
      <c r="AB26" s="15">
        <v>0</v>
      </c>
      <c r="AD26" s="15">
        <v>1230000</v>
      </c>
      <c r="AF26" s="15">
        <v>813500</v>
      </c>
      <c r="AH26" s="15">
        <v>1000597038937</v>
      </c>
      <c r="AJ26" s="15">
        <v>1000060921031</v>
      </c>
      <c r="AL26" s="16">
        <v>3.51</v>
      </c>
    </row>
    <row r="27" spans="1:38" ht="21.75" customHeight="1" x14ac:dyDescent="0.2">
      <c r="A27" s="49" t="s">
        <v>107</v>
      </c>
      <c r="B27" s="49"/>
      <c r="D27" s="14" t="s">
        <v>53</v>
      </c>
      <c r="F27" s="14" t="s">
        <v>53</v>
      </c>
      <c r="H27" s="14" t="s">
        <v>108</v>
      </c>
      <c r="J27" s="14" t="s">
        <v>109</v>
      </c>
      <c r="L27" s="16">
        <v>23</v>
      </c>
      <c r="N27" s="16">
        <v>23</v>
      </c>
      <c r="P27" s="15">
        <v>0</v>
      </c>
      <c r="R27" s="15">
        <v>0</v>
      </c>
      <c r="T27" s="15">
        <v>0</v>
      </c>
      <c r="V27" s="15">
        <v>2302610</v>
      </c>
      <c r="X27" s="15">
        <v>1856148363657</v>
      </c>
      <c r="Z27" s="15">
        <v>0</v>
      </c>
      <c r="AB27" s="15">
        <v>0</v>
      </c>
      <c r="AD27" s="15">
        <v>2302610</v>
      </c>
      <c r="AF27" s="15">
        <v>766904</v>
      </c>
      <c r="AH27" s="15">
        <v>1856148363657</v>
      </c>
      <c r="AJ27" s="15">
        <v>1764920621744</v>
      </c>
      <c r="AL27" s="16">
        <v>6.2</v>
      </c>
    </row>
    <row r="28" spans="1:38" ht="21.75" customHeight="1" x14ac:dyDescent="0.2">
      <c r="A28" s="49" t="s">
        <v>110</v>
      </c>
      <c r="B28" s="49"/>
      <c r="D28" s="14" t="s">
        <v>53</v>
      </c>
      <c r="F28" s="14" t="s">
        <v>53</v>
      </c>
      <c r="H28" s="14" t="s">
        <v>111</v>
      </c>
      <c r="J28" s="14" t="s">
        <v>112</v>
      </c>
      <c r="L28" s="16">
        <v>23</v>
      </c>
      <c r="N28" s="16">
        <v>23</v>
      </c>
      <c r="P28" s="15">
        <v>0</v>
      </c>
      <c r="R28" s="15">
        <v>0</v>
      </c>
      <c r="T28" s="15">
        <v>0</v>
      </c>
      <c r="V28" s="15">
        <v>995000</v>
      </c>
      <c r="X28" s="15">
        <v>788834599217</v>
      </c>
      <c r="Z28" s="15">
        <v>0</v>
      </c>
      <c r="AB28" s="15">
        <v>0</v>
      </c>
      <c r="AD28" s="15">
        <v>995000</v>
      </c>
      <c r="AF28" s="15">
        <v>710100</v>
      </c>
      <c r="AH28" s="15">
        <v>788834599217</v>
      </c>
      <c r="AJ28" s="15">
        <v>706165313709</v>
      </c>
      <c r="AL28" s="16">
        <v>2.48</v>
      </c>
    </row>
    <row r="29" spans="1:38" ht="21.75" customHeight="1" x14ac:dyDescent="0.2">
      <c r="A29" s="49" t="s">
        <v>113</v>
      </c>
      <c r="B29" s="49"/>
      <c r="D29" s="14" t="s">
        <v>53</v>
      </c>
      <c r="F29" s="14" t="s">
        <v>53</v>
      </c>
      <c r="H29" s="14" t="s">
        <v>114</v>
      </c>
      <c r="J29" s="14" t="s">
        <v>115</v>
      </c>
      <c r="L29" s="16">
        <v>23</v>
      </c>
      <c r="N29" s="16">
        <v>23</v>
      </c>
      <c r="P29" s="15">
        <v>0</v>
      </c>
      <c r="R29" s="15">
        <v>0</v>
      </c>
      <c r="T29" s="15">
        <v>0</v>
      </c>
      <c r="V29" s="15">
        <v>1260000</v>
      </c>
      <c r="X29" s="15">
        <v>1002446378062</v>
      </c>
      <c r="Z29" s="15">
        <v>0</v>
      </c>
      <c r="AB29" s="15">
        <v>0</v>
      </c>
      <c r="AD29" s="15">
        <v>1260000</v>
      </c>
      <c r="AF29" s="15">
        <v>795500</v>
      </c>
      <c r="AH29" s="15">
        <v>1002446378062</v>
      </c>
      <c r="AJ29" s="15">
        <v>1001784983062</v>
      </c>
      <c r="AL29" s="16">
        <v>3.52</v>
      </c>
    </row>
    <row r="30" spans="1:38" ht="21.75" customHeight="1" x14ac:dyDescent="0.2">
      <c r="A30" s="49" t="s">
        <v>116</v>
      </c>
      <c r="B30" s="49"/>
      <c r="D30" s="14" t="s">
        <v>53</v>
      </c>
      <c r="F30" s="14" t="s">
        <v>53</v>
      </c>
      <c r="H30" s="14" t="s">
        <v>117</v>
      </c>
      <c r="J30" s="14" t="s">
        <v>118</v>
      </c>
      <c r="L30" s="16">
        <v>23</v>
      </c>
      <c r="N30" s="16">
        <v>23</v>
      </c>
      <c r="P30" s="15">
        <v>0</v>
      </c>
      <c r="R30" s="15">
        <v>0</v>
      </c>
      <c r="T30" s="15">
        <v>0</v>
      </c>
      <c r="V30" s="15">
        <v>600000</v>
      </c>
      <c r="X30" s="15">
        <v>477600000000</v>
      </c>
      <c r="Z30" s="15">
        <v>0</v>
      </c>
      <c r="AB30" s="15">
        <v>0</v>
      </c>
      <c r="AD30" s="15">
        <v>600000</v>
      </c>
      <c r="AF30" s="15">
        <v>795900</v>
      </c>
      <c r="AH30" s="15">
        <v>477600000000</v>
      </c>
      <c r="AJ30" s="15">
        <v>477280337625</v>
      </c>
      <c r="AL30" s="16">
        <v>1.68</v>
      </c>
    </row>
    <row r="31" spans="1:38" ht="21.75" customHeight="1" x14ac:dyDescent="0.2">
      <c r="A31" s="49" t="s">
        <v>119</v>
      </c>
      <c r="B31" s="49"/>
      <c r="D31" s="14" t="s">
        <v>53</v>
      </c>
      <c r="F31" s="14" t="s">
        <v>53</v>
      </c>
      <c r="H31" s="14" t="s">
        <v>120</v>
      </c>
      <c r="J31" s="14" t="s">
        <v>121</v>
      </c>
      <c r="L31" s="16">
        <v>23</v>
      </c>
      <c r="N31" s="16">
        <v>23</v>
      </c>
      <c r="P31" s="15">
        <v>0</v>
      </c>
      <c r="R31" s="15">
        <v>0</v>
      </c>
      <c r="T31" s="15">
        <v>0</v>
      </c>
      <c r="V31" s="15">
        <v>620000</v>
      </c>
      <c r="X31" s="15">
        <v>491100000000</v>
      </c>
      <c r="Z31" s="15">
        <v>0</v>
      </c>
      <c r="AB31" s="15">
        <v>0</v>
      </c>
      <c r="AD31" s="15">
        <v>620000</v>
      </c>
      <c r="AF31" s="15">
        <v>792000</v>
      </c>
      <c r="AH31" s="15">
        <v>491100000000</v>
      </c>
      <c r="AJ31" s="15">
        <v>490772997000</v>
      </c>
      <c r="AL31" s="16">
        <v>1.72</v>
      </c>
    </row>
    <row r="32" spans="1:38" ht="21.75" customHeight="1" x14ac:dyDescent="0.2">
      <c r="A32" s="52" t="s">
        <v>122</v>
      </c>
      <c r="B32" s="52"/>
      <c r="D32" s="17" t="s">
        <v>123</v>
      </c>
      <c r="F32" s="17" t="s">
        <v>123</v>
      </c>
      <c r="H32" s="17" t="s">
        <v>124</v>
      </c>
      <c r="J32" s="17" t="s">
        <v>125</v>
      </c>
      <c r="L32" s="19">
        <v>20.5</v>
      </c>
      <c r="N32" s="19">
        <v>20.5</v>
      </c>
      <c r="P32" s="18">
        <v>2000000</v>
      </c>
      <c r="R32" s="18">
        <v>2000000000000</v>
      </c>
      <c r="T32" s="18">
        <v>2000000000000</v>
      </c>
      <c r="V32" s="18">
        <v>0</v>
      </c>
      <c r="X32" s="18">
        <v>0</v>
      </c>
      <c r="Z32" s="18">
        <v>0</v>
      </c>
      <c r="AB32" s="18">
        <v>0</v>
      </c>
      <c r="AD32" s="18">
        <v>2000000</v>
      </c>
      <c r="AF32" s="18">
        <v>1000000</v>
      </c>
      <c r="AH32" s="18">
        <v>2000000000000</v>
      </c>
      <c r="AJ32" s="18">
        <v>2000000000000</v>
      </c>
      <c r="AL32" s="19">
        <v>7.03</v>
      </c>
    </row>
    <row r="33" spans="1:38" ht="21.75" customHeight="1" x14ac:dyDescent="0.2">
      <c r="A33" s="47" t="s">
        <v>20</v>
      </c>
      <c r="B33" s="47"/>
      <c r="D33" s="10"/>
      <c r="F33" s="10"/>
      <c r="H33" s="10"/>
      <c r="J33" s="10"/>
      <c r="L33" s="10"/>
      <c r="N33" s="10"/>
      <c r="P33" s="10">
        <v>13930053</v>
      </c>
      <c r="R33" s="10">
        <v>13122961964726</v>
      </c>
      <c r="T33" s="10">
        <v>12929265876995</v>
      </c>
      <c r="V33" s="10">
        <v>7007610</v>
      </c>
      <c r="X33" s="10">
        <v>5616726379873</v>
      </c>
      <c r="Z33" s="10">
        <v>6974222</v>
      </c>
      <c r="AB33" s="10">
        <v>6531452395734</v>
      </c>
      <c r="AD33" s="10">
        <v>13963441</v>
      </c>
      <c r="AF33" s="10"/>
      <c r="AH33" s="10">
        <v>12119813632397</v>
      </c>
      <c r="AJ33" s="10">
        <v>11873703594493</v>
      </c>
      <c r="AL33" s="11">
        <v>41.72</v>
      </c>
    </row>
    <row r="34" spans="1:38" x14ac:dyDescent="0.2">
      <c r="R34">
        <v>2000000000000</v>
      </c>
    </row>
    <row r="35" spans="1:38" x14ac:dyDescent="0.2">
      <c r="R35" s="23">
        <v>11122961964726</v>
      </c>
      <c r="T35" s="23">
        <v>193696087731</v>
      </c>
      <c r="AH35" s="23">
        <v>2000000000000</v>
      </c>
      <c r="AJ35" s="23">
        <v>246110037904</v>
      </c>
    </row>
    <row r="36" spans="1:38" x14ac:dyDescent="0.2">
      <c r="R36" s="23">
        <f>R33-R34-R35</f>
        <v>0</v>
      </c>
      <c r="T36" s="23">
        <f>T33-R34-R35+T35</f>
        <v>0</v>
      </c>
      <c r="AH36" s="23">
        <v>10119813632397</v>
      </c>
      <c r="AJ36" s="23">
        <f>AJ33-AH35-AH36+AJ35</f>
        <v>0</v>
      </c>
    </row>
    <row r="37" spans="1:38" x14ac:dyDescent="0.2">
      <c r="AH37" s="23">
        <f>AH33-AH35-AH36</f>
        <v>0</v>
      </c>
    </row>
  </sheetData>
  <mergeCells count="36">
    <mergeCell ref="A31:B31"/>
    <mergeCell ref="A32:B32"/>
    <mergeCell ref="A33:B33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3"/>
  <sheetViews>
    <sheetView rightToLeft="1" view="pageBreakPreview" zoomScale="60" zoomScaleNormal="100" workbookViewId="0">
      <selection activeCell="M9" sqref="M9:M1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4.45" customHeight="1" x14ac:dyDescent="0.2">
      <c r="A4" s="41" t="s">
        <v>126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4.45" customHeight="1" x14ac:dyDescent="0.2">
      <c r="A5" s="41" t="s">
        <v>127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 x14ac:dyDescent="0.2"/>
    <row r="7" spans="1:13" ht="14.45" customHeight="1" x14ac:dyDescent="0.2">
      <c r="C7" s="42" t="s">
        <v>9</v>
      </c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4.45" customHeight="1" x14ac:dyDescent="0.2">
      <c r="A8" s="2" t="s">
        <v>128</v>
      </c>
      <c r="C8" s="4" t="s">
        <v>13</v>
      </c>
      <c r="D8" s="3"/>
      <c r="E8" s="4" t="s">
        <v>129</v>
      </c>
      <c r="F8" s="3"/>
      <c r="G8" s="4" t="s">
        <v>130</v>
      </c>
      <c r="H8" s="3"/>
      <c r="I8" s="4" t="s">
        <v>131</v>
      </c>
      <c r="J8" s="3"/>
      <c r="K8" s="4" t="s">
        <v>132</v>
      </c>
      <c r="L8" s="3"/>
      <c r="M8" s="4" t="s">
        <v>133</v>
      </c>
    </row>
    <row r="9" spans="1:13" ht="21.75" customHeight="1" x14ac:dyDescent="0.2">
      <c r="A9" s="12" t="s">
        <v>95</v>
      </c>
      <c r="C9" s="6">
        <v>761000</v>
      </c>
      <c r="E9" s="6">
        <v>865400</v>
      </c>
      <c r="G9" s="6">
        <v>879110</v>
      </c>
      <c r="I9" s="13" t="s">
        <v>134</v>
      </c>
      <c r="K9" s="6">
        <v>668638939776</v>
      </c>
      <c r="M9" s="14" t="s">
        <v>300</v>
      </c>
    </row>
    <row r="10" spans="1:13" ht="21.75" customHeight="1" x14ac:dyDescent="0.2">
      <c r="A10" s="14" t="s">
        <v>107</v>
      </c>
      <c r="C10" s="15">
        <v>2302610</v>
      </c>
      <c r="E10" s="15">
        <v>799030</v>
      </c>
      <c r="G10" s="15">
        <v>766904</v>
      </c>
      <c r="I10" s="16" t="s">
        <v>135</v>
      </c>
      <c r="K10" s="15">
        <v>1764920621744</v>
      </c>
      <c r="M10" s="14" t="s">
        <v>300</v>
      </c>
    </row>
    <row r="11" spans="1:13" ht="21.75" customHeight="1" x14ac:dyDescent="0.2">
      <c r="A11" s="14" t="s">
        <v>98</v>
      </c>
      <c r="C11" s="15">
        <v>2155</v>
      </c>
      <c r="E11" s="15">
        <v>871000</v>
      </c>
      <c r="G11" s="15">
        <v>846125</v>
      </c>
      <c r="I11" s="16" t="s">
        <v>136</v>
      </c>
      <c r="K11" s="15">
        <v>1822407901</v>
      </c>
      <c r="M11" s="14" t="s">
        <v>300</v>
      </c>
    </row>
    <row r="12" spans="1:13" ht="21.75" customHeight="1" x14ac:dyDescent="0.2">
      <c r="A12" s="17" t="s">
        <v>110</v>
      </c>
      <c r="C12" s="18">
        <v>995000</v>
      </c>
      <c r="E12" s="18">
        <v>789000</v>
      </c>
      <c r="G12" s="18">
        <v>710100</v>
      </c>
      <c r="I12" s="19" t="s">
        <v>137</v>
      </c>
      <c r="K12" s="18">
        <v>706165313709</v>
      </c>
      <c r="M12" s="14" t="s">
        <v>300</v>
      </c>
    </row>
    <row r="13" spans="1:13" ht="21.75" customHeight="1" x14ac:dyDescent="0.2">
      <c r="A13" s="9" t="s">
        <v>20</v>
      </c>
      <c r="C13" s="10">
        <v>4060765</v>
      </c>
      <c r="E13" s="10"/>
      <c r="G13" s="10"/>
      <c r="I13" s="10"/>
      <c r="K13" s="10">
        <v>3141547283130</v>
      </c>
      <c r="M13" s="1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L30"/>
  <sheetViews>
    <sheetView rightToLeft="1" view="pageBreakPreview" topLeftCell="A4" zoomScale="60" zoomScaleNormal="100" workbookViewId="0">
      <selection activeCell="D28" sqref="D28:J28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8.85546875" bestFit="1" customWidth="1"/>
    <col min="7" max="7" width="1.28515625" customWidth="1"/>
    <col min="8" max="8" width="18.5703125" bestFit="1" customWidth="1"/>
    <col min="9" max="9" width="1.28515625" customWidth="1"/>
    <col min="10" max="10" width="19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4.45" customHeight="1" x14ac:dyDescent="0.2"/>
    <row r="5" spans="1:12" ht="14.45" customHeight="1" x14ac:dyDescent="0.2">
      <c r="A5" s="1" t="s">
        <v>138</v>
      </c>
      <c r="B5" s="41" t="s">
        <v>139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4.45" customHeight="1" x14ac:dyDescent="0.2">
      <c r="D6" s="2" t="s">
        <v>7</v>
      </c>
      <c r="F6" s="42" t="s">
        <v>8</v>
      </c>
      <c r="G6" s="42"/>
      <c r="H6" s="4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2" t="s">
        <v>140</v>
      </c>
      <c r="B8" s="42"/>
      <c r="D8" s="2" t="s">
        <v>141</v>
      </c>
      <c r="F8" s="2" t="s">
        <v>142</v>
      </c>
      <c r="H8" s="2" t="s">
        <v>143</v>
      </c>
      <c r="J8" s="2" t="s">
        <v>141</v>
      </c>
      <c r="L8" s="2" t="s">
        <v>18</v>
      </c>
    </row>
    <row r="9" spans="1:12" ht="21.75" customHeight="1" x14ac:dyDescent="0.2">
      <c r="A9" s="48" t="s">
        <v>299</v>
      </c>
      <c r="B9" s="48" t="s">
        <v>299</v>
      </c>
      <c r="D9" s="6">
        <v>50000000</v>
      </c>
      <c r="F9" s="6">
        <v>0</v>
      </c>
      <c r="H9" s="6">
        <v>0</v>
      </c>
      <c r="J9" s="6">
        <v>50000000</v>
      </c>
      <c r="L9" s="13">
        <v>1</v>
      </c>
    </row>
    <row r="10" spans="1:12" ht="21.75" customHeight="1" x14ac:dyDescent="0.2">
      <c r="A10" s="49" t="s">
        <v>293</v>
      </c>
      <c r="B10" s="49" t="s">
        <v>293</v>
      </c>
      <c r="D10" s="15">
        <v>10000000</v>
      </c>
      <c r="F10" s="15">
        <v>0</v>
      </c>
      <c r="H10" s="15">
        <v>0</v>
      </c>
      <c r="J10" s="15">
        <v>10000000</v>
      </c>
      <c r="L10" s="16">
        <v>1</v>
      </c>
    </row>
    <row r="11" spans="1:12" ht="21.75" customHeight="1" x14ac:dyDescent="0.2">
      <c r="A11" s="49" t="s">
        <v>298</v>
      </c>
      <c r="B11" s="49" t="s">
        <v>298</v>
      </c>
      <c r="D11" s="15">
        <v>0</v>
      </c>
      <c r="F11" s="15">
        <v>3331270000000</v>
      </c>
      <c r="H11" s="15">
        <v>0</v>
      </c>
      <c r="J11" s="15">
        <v>3331270000000</v>
      </c>
      <c r="L11" s="16">
        <v>9</v>
      </c>
    </row>
    <row r="12" spans="1:12" ht="21.75" customHeight="1" x14ac:dyDescent="0.2">
      <c r="A12" s="49" t="s">
        <v>297</v>
      </c>
      <c r="B12" s="49" t="s">
        <v>297</v>
      </c>
      <c r="D12" s="15">
        <v>3387430000000</v>
      </c>
      <c r="F12" s="15">
        <v>376440000000</v>
      </c>
      <c r="H12" s="15">
        <v>1396000000000</v>
      </c>
      <c r="J12" s="15">
        <v>2367870000000</v>
      </c>
      <c r="L12" s="16">
        <v>8</v>
      </c>
    </row>
    <row r="13" spans="1:12" ht="21.75" customHeight="1" x14ac:dyDescent="0.2">
      <c r="A13" s="49" t="s">
        <v>277</v>
      </c>
      <c r="B13" s="49" t="s">
        <v>277</v>
      </c>
      <c r="D13" s="15">
        <v>4660300000000</v>
      </c>
      <c r="F13" s="15">
        <v>0</v>
      </c>
      <c r="H13" s="15">
        <v>0</v>
      </c>
      <c r="J13" s="15">
        <v>4660300000000</v>
      </c>
      <c r="L13" s="16">
        <v>4</v>
      </c>
    </row>
    <row r="14" spans="1:12" ht="21.75" customHeight="1" x14ac:dyDescent="0.2">
      <c r="A14" s="49" t="s">
        <v>296</v>
      </c>
      <c r="B14" s="49" t="s">
        <v>296</v>
      </c>
      <c r="D14" s="15">
        <v>5231700000000</v>
      </c>
      <c r="F14" s="15">
        <v>549150000000</v>
      </c>
      <c r="H14" s="15">
        <v>1671000000000</v>
      </c>
      <c r="J14" s="15">
        <v>4109850000000</v>
      </c>
      <c r="L14" s="16">
        <v>12</v>
      </c>
    </row>
    <row r="15" spans="1:12" ht="21.75" customHeight="1" x14ac:dyDescent="0.2">
      <c r="A15" s="49" t="s">
        <v>295</v>
      </c>
      <c r="B15" s="49" t="s">
        <v>295</v>
      </c>
      <c r="D15" s="15">
        <v>372416310</v>
      </c>
      <c r="F15" s="15">
        <v>3331276018595</v>
      </c>
      <c r="H15" s="15">
        <v>3331620090000</v>
      </c>
      <c r="J15" s="15">
        <v>28344905</v>
      </c>
      <c r="L15" s="16">
        <v>2</v>
      </c>
    </row>
    <row r="16" spans="1:12" ht="21.75" customHeight="1" x14ac:dyDescent="0.2">
      <c r="A16" s="49" t="s">
        <v>144</v>
      </c>
      <c r="B16" s="49" t="s">
        <v>144</v>
      </c>
      <c r="D16" s="15">
        <v>627618</v>
      </c>
      <c r="F16" s="15">
        <v>2579</v>
      </c>
      <c r="H16" s="15">
        <v>0</v>
      </c>
      <c r="J16" s="15">
        <v>630197</v>
      </c>
      <c r="L16" s="16">
        <v>1</v>
      </c>
    </row>
    <row r="17" spans="1:12" ht="21.75" customHeight="1" x14ac:dyDescent="0.2">
      <c r="A17" s="49" t="s">
        <v>271</v>
      </c>
      <c r="B17" s="49" t="s">
        <v>271</v>
      </c>
      <c r="D17" s="15">
        <v>510676142</v>
      </c>
      <c r="F17" s="15">
        <v>6682170051645</v>
      </c>
      <c r="H17" s="15">
        <v>6682231783675</v>
      </c>
      <c r="J17" s="15">
        <v>448944112</v>
      </c>
      <c r="L17" s="16">
        <v>1</v>
      </c>
    </row>
    <row r="18" spans="1:12" ht="21.75" customHeight="1" x14ac:dyDescent="0.2">
      <c r="A18" s="49" t="s">
        <v>270</v>
      </c>
      <c r="B18" s="49" t="s">
        <v>270</v>
      </c>
      <c r="D18" s="15">
        <v>58590569219</v>
      </c>
      <c r="F18" s="15">
        <v>1870960080411</v>
      </c>
      <c r="H18" s="15">
        <v>1929223010000</v>
      </c>
      <c r="J18" s="15">
        <v>327639630</v>
      </c>
      <c r="L18" s="16">
        <v>2</v>
      </c>
    </row>
    <row r="19" spans="1:12" ht="21.75" customHeight="1" x14ac:dyDescent="0.2">
      <c r="A19" s="49" t="s">
        <v>269</v>
      </c>
      <c r="B19" s="49" t="s">
        <v>269</v>
      </c>
      <c r="D19" s="15">
        <v>136708417</v>
      </c>
      <c r="F19" s="15">
        <v>559516</v>
      </c>
      <c r="H19" s="15">
        <v>648000</v>
      </c>
      <c r="J19" s="15">
        <v>136619933</v>
      </c>
      <c r="L19" s="16">
        <v>1</v>
      </c>
    </row>
    <row r="20" spans="1:12" ht="21.75" customHeight="1" x14ac:dyDescent="0.2">
      <c r="A20" s="49" t="s">
        <v>268</v>
      </c>
      <c r="B20" s="49" t="s">
        <v>268</v>
      </c>
      <c r="D20" s="15">
        <v>39607808</v>
      </c>
      <c r="F20" s="15">
        <v>162106</v>
      </c>
      <c r="H20" s="15">
        <v>0</v>
      </c>
      <c r="J20" s="15">
        <v>39769914</v>
      </c>
      <c r="L20" s="16">
        <v>1</v>
      </c>
    </row>
    <row r="21" spans="1:12" ht="21.75" customHeight="1" x14ac:dyDescent="0.2">
      <c r="A21" s="49" t="s">
        <v>267</v>
      </c>
      <c r="B21" s="49" t="s">
        <v>267</v>
      </c>
      <c r="D21" s="15">
        <v>4899728</v>
      </c>
      <c r="F21" s="15">
        <v>101939910763</v>
      </c>
      <c r="H21" s="15">
        <v>101940375000</v>
      </c>
      <c r="J21" s="15">
        <v>4435491</v>
      </c>
      <c r="L21" s="16">
        <v>1</v>
      </c>
    </row>
    <row r="22" spans="1:12" ht="21.75" customHeight="1" x14ac:dyDescent="0.2">
      <c r="A22" s="49" t="s">
        <v>266</v>
      </c>
      <c r="B22" s="49" t="s">
        <v>266</v>
      </c>
      <c r="D22" s="15">
        <v>15536500225</v>
      </c>
      <c r="F22" s="15">
        <v>86183653745</v>
      </c>
      <c r="H22" s="15">
        <v>86183020000</v>
      </c>
      <c r="J22" s="15">
        <v>15537133970</v>
      </c>
      <c r="L22" s="16">
        <v>1</v>
      </c>
    </row>
    <row r="23" spans="1:12" ht="21.75" customHeight="1" x14ac:dyDescent="0.2">
      <c r="A23" s="49" t="s">
        <v>294</v>
      </c>
      <c r="B23" s="49" t="s">
        <v>294</v>
      </c>
      <c r="D23" s="15">
        <v>9159173527</v>
      </c>
      <c r="F23" s="15">
        <v>2428148753866</v>
      </c>
      <c r="H23" s="15">
        <v>2367233780000</v>
      </c>
      <c r="J23" s="15">
        <v>70074147393</v>
      </c>
      <c r="L23" s="16">
        <v>2</v>
      </c>
    </row>
    <row r="24" spans="1:12" ht="21.75" customHeight="1" x14ac:dyDescent="0.2">
      <c r="A24" s="49" t="s">
        <v>264</v>
      </c>
      <c r="B24" s="49" t="s">
        <v>264</v>
      </c>
      <c r="D24" s="15">
        <v>2298181</v>
      </c>
      <c r="F24" s="15">
        <v>9444</v>
      </c>
      <c r="H24" s="15">
        <v>0</v>
      </c>
      <c r="J24" s="15">
        <v>2307625</v>
      </c>
      <c r="L24" s="16">
        <v>1</v>
      </c>
    </row>
    <row r="25" spans="1:12" ht="21.75" customHeight="1" x14ac:dyDescent="0.2">
      <c r="A25" s="49" t="s">
        <v>263</v>
      </c>
      <c r="B25" s="49" t="s">
        <v>263</v>
      </c>
      <c r="D25" s="15">
        <v>7510468</v>
      </c>
      <c r="F25" s="15">
        <v>7816</v>
      </c>
      <c r="H25" s="15">
        <v>0</v>
      </c>
      <c r="J25" s="15">
        <v>7518284</v>
      </c>
      <c r="L25" s="16">
        <v>1</v>
      </c>
    </row>
    <row r="26" spans="1:12" ht="21.75" customHeight="1" thickBot="1" x14ac:dyDescent="0.25">
      <c r="A26" s="47" t="s">
        <v>20</v>
      </c>
      <c r="B26" s="47"/>
      <c r="D26" s="10">
        <f>SUM(D9:D25)</f>
        <v>13363850987643</v>
      </c>
      <c r="F26" s="10">
        <f>SUM(F9:F25)</f>
        <v>18757539210486</v>
      </c>
      <c r="H26" s="10">
        <f>SUM(H9:H25)</f>
        <v>17565432706675</v>
      </c>
      <c r="J26" s="10">
        <f>SUM(J9:J25)</f>
        <v>14555957491454</v>
      </c>
      <c r="L26" s="11">
        <f>SUM(L9:L25)</f>
        <v>49</v>
      </c>
    </row>
    <row r="27" spans="1:12" ht="13.5" thickTop="1" x14ac:dyDescent="0.2">
      <c r="D27" s="23">
        <v>13363850987643</v>
      </c>
      <c r="F27" s="23">
        <v>18757539210486</v>
      </c>
      <c r="H27" s="23">
        <v>17565432706675</v>
      </c>
      <c r="J27" s="23">
        <v>14555957491454</v>
      </c>
    </row>
    <row r="28" spans="1:12" x14ac:dyDescent="0.2">
      <c r="D28" s="23">
        <f>D26-D27</f>
        <v>0</v>
      </c>
      <c r="E28" s="23">
        <f t="shared" ref="E28:J28" si="0">E26-E27</f>
        <v>0</v>
      </c>
      <c r="F28" s="23">
        <f t="shared" si="0"/>
        <v>0</v>
      </c>
      <c r="G28" s="23">
        <f t="shared" si="0"/>
        <v>0</v>
      </c>
      <c r="H28" s="23">
        <f t="shared" si="0"/>
        <v>0</v>
      </c>
      <c r="I28" s="23">
        <f t="shared" si="0"/>
        <v>0</v>
      </c>
      <c r="J28" s="23">
        <f t="shared" si="0"/>
        <v>0</v>
      </c>
    </row>
    <row r="30" spans="1:12" x14ac:dyDescent="0.2">
      <c r="D30">
        <v>13363850987643</v>
      </c>
      <c r="F30">
        <v>18757539210486</v>
      </c>
      <c r="H30">
        <v>17565432706675</v>
      </c>
      <c r="J30">
        <v>14555957491454</v>
      </c>
      <c r="L30">
        <v>0</v>
      </c>
    </row>
  </sheetData>
  <mergeCells count="24"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P19"/>
  <sheetViews>
    <sheetView rightToLeft="1" view="pageBreakPreview" zoomScale="60" zoomScaleNormal="100" workbookViewId="0">
      <selection activeCell="H20" sqref="H2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7.5703125" bestFit="1" customWidth="1"/>
    <col min="16" max="16" width="13.85546875" bestFit="1" customWidth="1"/>
  </cols>
  <sheetData>
    <row r="1" spans="1:16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21.75" customHeight="1" x14ac:dyDescent="0.2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</row>
    <row r="3" spans="1:16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6" ht="14.45" customHeight="1" x14ac:dyDescent="0.2"/>
    <row r="5" spans="1:16" ht="29.1" customHeight="1" x14ac:dyDescent="0.2">
      <c r="A5" s="1" t="s">
        <v>147</v>
      </c>
      <c r="B5" s="41" t="s">
        <v>148</v>
      </c>
      <c r="C5" s="41"/>
      <c r="D5" s="41"/>
      <c r="E5" s="41"/>
      <c r="F5" s="41"/>
      <c r="G5" s="41"/>
      <c r="H5" s="41"/>
      <c r="I5" s="41"/>
      <c r="J5" s="41"/>
    </row>
    <row r="6" spans="1:16" ht="14.45" customHeight="1" x14ac:dyDescent="0.2"/>
    <row r="7" spans="1:16" ht="14.45" customHeight="1" x14ac:dyDescent="0.2">
      <c r="A7" s="42" t="s">
        <v>149</v>
      </c>
      <c r="B7" s="42"/>
      <c r="D7" s="2" t="s">
        <v>150</v>
      </c>
      <c r="F7" s="2" t="s">
        <v>141</v>
      </c>
      <c r="H7" s="2" t="s">
        <v>151</v>
      </c>
      <c r="J7" s="2" t="s">
        <v>152</v>
      </c>
    </row>
    <row r="8" spans="1:16" ht="21.75" customHeight="1" x14ac:dyDescent="0.2">
      <c r="A8" s="48" t="s">
        <v>153</v>
      </c>
      <c r="B8" s="48"/>
      <c r="D8" s="12" t="s">
        <v>154</v>
      </c>
      <c r="F8" s="6">
        <f>'درآمد سرمایه گذاری در سهام'!J24</f>
        <v>7628307</v>
      </c>
      <c r="H8" s="13">
        <f>F8/$F$13*100</f>
        <v>1.0620189360786877E-3</v>
      </c>
      <c r="J8" s="13">
        <f>F8/$M$15*100</f>
        <v>2.6799602928308387E-5</v>
      </c>
    </row>
    <row r="9" spans="1:16" ht="21.75" customHeight="1" x14ac:dyDescent="0.2">
      <c r="A9" s="49" t="s">
        <v>155</v>
      </c>
      <c r="B9" s="49"/>
      <c r="D9" s="14" t="s">
        <v>156</v>
      </c>
      <c r="F9" s="15">
        <f>'درآمد سرمایه گذاری در صندوق'!J40</f>
        <v>197112528261</v>
      </c>
      <c r="H9" s="16">
        <f t="shared" ref="H9:H12" si="0">F9/$F$13*100</f>
        <v>27.442162140502148</v>
      </c>
      <c r="J9" s="16">
        <f t="shared" ref="J9:J13" si="1">F9/$M$15*100</f>
        <v>0.6924914649593632</v>
      </c>
    </row>
    <row r="10" spans="1:16" ht="21.75" customHeight="1" x14ac:dyDescent="0.2">
      <c r="A10" s="49" t="s">
        <v>157</v>
      </c>
      <c r="B10" s="49"/>
      <c r="D10" s="14" t="s">
        <v>158</v>
      </c>
      <c r="F10" s="15">
        <f>'درآمد سرمایه گذاری در اوراق به'!J45</f>
        <v>158936758390</v>
      </c>
      <c r="H10" s="16">
        <f t="shared" si="0"/>
        <v>22.127301254281356</v>
      </c>
      <c r="J10" s="16">
        <f t="shared" si="1"/>
        <v>0.55837317711052881</v>
      </c>
      <c r="L10" s="23"/>
      <c r="M10" s="23"/>
    </row>
    <row r="11" spans="1:16" ht="21.75" customHeight="1" x14ac:dyDescent="0.2">
      <c r="A11" s="49" t="s">
        <v>159</v>
      </c>
      <c r="B11" s="49"/>
      <c r="D11" s="14" t="s">
        <v>160</v>
      </c>
      <c r="F11" s="15">
        <f>'درآمد سپرده بانکی'!D28</f>
        <v>362105851716</v>
      </c>
      <c r="H11" s="16">
        <f t="shared" si="0"/>
        <v>50.412663175104697</v>
      </c>
      <c r="J11" s="16">
        <f t="shared" si="1"/>
        <v>1.2721424352750508</v>
      </c>
    </row>
    <row r="12" spans="1:16" ht="21.75" customHeight="1" x14ac:dyDescent="0.2">
      <c r="A12" s="52" t="s">
        <v>161</v>
      </c>
      <c r="B12" s="52"/>
      <c r="D12" s="17" t="s">
        <v>162</v>
      </c>
      <c r="F12" s="18">
        <f>'سایر درآمدها'!D12</f>
        <v>120753596</v>
      </c>
      <c r="H12" s="16">
        <f t="shared" si="0"/>
        <v>1.6811411175716405E-2</v>
      </c>
      <c r="J12" s="19">
        <f t="shared" si="1"/>
        <v>4.2422891802406065E-4</v>
      </c>
    </row>
    <row r="13" spans="1:16" ht="21.75" customHeight="1" thickBot="1" x14ac:dyDescent="0.25">
      <c r="A13" s="47" t="s">
        <v>20</v>
      </c>
      <c r="B13" s="47"/>
      <c r="D13" s="10"/>
      <c r="F13" s="10">
        <f>SUM(F8:F12)</f>
        <v>718283520270</v>
      </c>
      <c r="H13" s="37">
        <f>F13/$F$13*100</f>
        <v>100</v>
      </c>
      <c r="J13" s="11">
        <f t="shared" si="1"/>
        <v>2.5234581058658954</v>
      </c>
    </row>
    <row r="14" spans="1:16" ht="13.5" thickTop="1" x14ac:dyDescent="0.2"/>
    <row r="15" spans="1:16" x14ac:dyDescent="0.2">
      <c r="M15" s="23">
        <v>28464253819008</v>
      </c>
    </row>
    <row r="16" spans="1:16" x14ac:dyDescent="0.2">
      <c r="P16" s="23"/>
    </row>
    <row r="17" spans="16:16" x14ac:dyDescent="0.2">
      <c r="P17" s="23"/>
    </row>
    <row r="19" spans="16:16" x14ac:dyDescent="0.2">
      <c r="P19" s="23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K28"/>
  <sheetViews>
    <sheetView rightToLeft="1" view="pageBreakPreview" topLeftCell="A4" zoomScale="60" zoomScaleNormal="100" workbookViewId="0">
      <selection activeCell="S27" sqref="S27"/>
    </sheetView>
  </sheetViews>
  <sheetFormatPr defaultRowHeight="12.75" x14ac:dyDescent="0.2"/>
  <cols>
    <col min="1" max="1" width="5.140625" customWidth="1"/>
    <col min="2" max="2" width="27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6.140625" bestFit="1" customWidth="1"/>
    <col min="15" max="16" width="1.28515625" customWidth="1"/>
    <col min="17" max="17" width="13" customWidth="1"/>
    <col min="18" max="18" width="1.28515625" customWidth="1"/>
    <col min="19" max="19" width="17.28515625" bestFit="1" customWidth="1"/>
    <col min="20" max="20" width="1.28515625" customWidth="1"/>
    <col min="21" max="21" width="16.85546875" bestFit="1" customWidth="1"/>
    <col min="22" max="22" width="1.28515625" customWidth="1"/>
    <col min="23" max="23" width="15.5703125" customWidth="1"/>
    <col min="24" max="24" width="0.28515625" customWidth="1"/>
    <col min="25" max="25" width="12.5703125" bestFit="1" customWidth="1"/>
    <col min="26" max="26" width="11.7109375" bestFit="1" customWidth="1"/>
    <col min="28" max="28" width="25.140625" bestFit="1" customWidth="1"/>
    <col min="29" max="30" width="12.5703125" bestFit="1" customWidth="1"/>
    <col min="36" max="36" width="18.28515625" style="24" bestFit="1" customWidth="1"/>
    <col min="37" max="37" width="11" bestFit="1" customWidth="1"/>
  </cols>
  <sheetData>
    <row r="1" spans="1:37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37" ht="21.75" customHeight="1" x14ac:dyDescent="0.2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37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37" ht="14.45" customHeight="1" x14ac:dyDescent="0.2"/>
    <row r="5" spans="1:37" ht="14.45" customHeight="1" x14ac:dyDescent="0.2">
      <c r="A5" s="1" t="s">
        <v>163</v>
      </c>
      <c r="B5" s="41" t="s">
        <v>164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37" ht="14.45" customHeight="1" x14ac:dyDescent="0.2">
      <c r="D6" s="42" t="s">
        <v>165</v>
      </c>
      <c r="E6" s="42"/>
      <c r="F6" s="42"/>
      <c r="G6" s="42"/>
      <c r="H6" s="42"/>
      <c r="I6" s="42"/>
      <c r="J6" s="42"/>
      <c r="K6" s="42"/>
      <c r="L6" s="42"/>
      <c r="N6" s="42" t="s">
        <v>166</v>
      </c>
      <c r="O6" s="42"/>
      <c r="P6" s="42"/>
      <c r="Q6" s="42"/>
      <c r="R6" s="42"/>
      <c r="S6" s="42"/>
      <c r="T6" s="42"/>
      <c r="U6" s="42"/>
      <c r="V6" s="42"/>
      <c r="W6" s="42"/>
    </row>
    <row r="7" spans="1:37" ht="14.45" customHeight="1" x14ac:dyDescent="0.2">
      <c r="D7" s="3"/>
      <c r="E7" s="3"/>
      <c r="F7" s="3"/>
      <c r="G7" s="3"/>
      <c r="H7" s="3"/>
      <c r="I7" s="3"/>
      <c r="J7" s="43" t="s">
        <v>20</v>
      </c>
      <c r="K7" s="43"/>
      <c r="L7" s="43"/>
      <c r="N7" s="3"/>
      <c r="O7" s="3"/>
      <c r="P7" s="3"/>
      <c r="Q7" s="3"/>
      <c r="R7" s="3"/>
      <c r="S7" s="3"/>
      <c r="T7" s="3"/>
      <c r="U7" s="43" t="s">
        <v>20</v>
      </c>
      <c r="V7" s="43"/>
      <c r="W7" s="43"/>
    </row>
    <row r="8" spans="1:37" ht="14.45" customHeight="1" x14ac:dyDescent="0.2">
      <c r="A8" s="42" t="s">
        <v>167</v>
      </c>
      <c r="B8" s="42"/>
      <c r="D8" s="2" t="s">
        <v>168</v>
      </c>
      <c r="F8" s="2" t="s">
        <v>169</v>
      </c>
      <c r="H8" s="2" t="s">
        <v>170</v>
      </c>
      <c r="J8" s="4" t="s">
        <v>141</v>
      </c>
      <c r="K8" s="3"/>
      <c r="L8" s="4" t="s">
        <v>151</v>
      </c>
      <c r="N8" s="2" t="s">
        <v>168</v>
      </c>
      <c r="P8" s="42" t="s">
        <v>169</v>
      </c>
      <c r="Q8" s="42"/>
      <c r="S8" s="2" t="s">
        <v>170</v>
      </c>
      <c r="U8" s="4" t="s">
        <v>141</v>
      </c>
      <c r="V8" s="3"/>
      <c r="W8" s="4" t="s">
        <v>151</v>
      </c>
      <c r="AK8" s="30" t="e">
        <f>VLOOKUP(AJ8,$S$9:$S$23,1,0)-AJ8</f>
        <v>#N/A</v>
      </c>
    </row>
    <row r="9" spans="1:37" ht="21.75" customHeight="1" x14ac:dyDescent="0.2">
      <c r="A9" s="48" t="s">
        <v>171</v>
      </c>
      <c r="B9" s="48"/>
      <c r="D9" s="6">
        <v>0</v>
      </c>
      <c r="F9" s="6">
        <v>0</v>
      </c>
      <c r="H9" s="6">
        <v>0</v>
      </c>
      <c r="J9" s="6">
        <v>0</v>
      </c>
      <c r="L9" s="13">
        <v>0</v>
      </c>
      <c r="N9" s="6">
        <v>1680000000</v>
      </c>
      <c r="P9" s="45">
        <v>0</v>
      </c>
      <c r="Q9" s="45"/>
      <c r="S9" s="6">
        <v>241753003</v>
      </c>
      <c r="U9" s="6">
        <f>S9+P9+N9</f>
        <v>1921753003</v>
      </c>
      <c r="W9" s="13">
        <v>0.03</v>
      </c>
      <c r="Y9">
        <f>VLOOKUP(S9,$AC$9:$AC$23,1,0)</f>
        <v>241753003</v>
      </c>
      <c r="AB9" t="s">
        <v>181</v>
      </c>
      <c r="AC9">
        <v>7084263692</v>
      </c>
      <c r="AD9">
        <f>VLOOKUP(AC9,$S$9:$S$23,1,0)</f>
        <v>7084263692</v>
      </c>
      <c r="AK9" s="30" t="e">
        <f t="shared" ref="AK9:AK18" si="0">VLOOKUP(AJ9,$S$9:$S$23,1,0)-AJ9</f>
        <v>#N/A</v>
      </c>
    </row>
    <row r="10" spans="1:37" ht="21.75" customHeight="1" x14ac:dyDescent="0.2">
      <c r="A10" s="49" t="s">
        <v>172</v>
      </c>
      <c r="B10" s="49"/>
      <c r="D10" s="15">
        <v>0</v>
      </c>
      <c r="F10" s="15">
        <v>0</v>
      </c>
      <c r="H10" s="15">
        <v>0</v>
      </c>
      <c r="J10" s="15">
        <v>0</v>
      </c>
      <c r="L10" s="16">
        <v>0</v>
      </c>
      <c r="N10" s="15">
        <v>2808063580</v>
      </c>
      <c r="P10" s="50">
        <v>0</v>
      </c>
      <c r="Q10" s="50"/>
      <c r="S10" s="15">
        <v>-15125749685</v>
      </c>
      <c r="U10" s="15">
        <f t="shared" ref="U10:U25" si="1">S10+P10+N10</f>
        <v>-12317686105</v>
      </c>
      <c r="W10" s="16">
        <v>-0.17</v>
      </c>
      <c r="Y10">
        <f t="shared" ref="Y10:Y23" si="2">VLOOKUP(S10,$AC$9:$AC$23,1,0)</f>
        <v>-15125749685</v>
      </c>
      <c r="AB10" t="s">
        <v>179</v>
      </c>
      <c r="AC10">
        <v>54216130</v>
      </c>
      <c r="AD10">
        <f t="shared" ref="AD10:AD23" si="3">VLOOKUP(AC10,$S$9:$S$23,1,0)</f>
        <v>54216130</v>
      </c>
      <c r="AK10" s="30" t="e">
        <f t="shared" si="0"/>
        <v>#N/A</v>
      </c>
    </row>
    <row r="11" spans="1:37" ht="21.75" customHeight="1" x14ac:dyDescent="0.2">
      <c r="A11" s="49" t="s">
        <v>173</v>
      </c>
      <c r="B11" s="49"/>
      <c r="D11" s="15">
        <v>0</v>
      </c>
      <c r="F11" s="15">
        <v>0</v>
      </c>
      <c r="H11" s="15">
        <v>0</v>
      </c>
      <c r="J11" s="15">
        <v>0</v>
      </c>
      <c r="L11" s="16">
        <v>0</v>
      </c>
      <c r="N11" s="15">
        <v>3150000000</v>
      </c>
      <c r="P11" s="50">
        <v>0</v>
      </c>
      <c r="Q11" s="50"/>
      <c r="S11" s="15">
        <v>-3731503411</v>
      </c>
      <c r="U11" s="15">
        <f t="shared" si="1"/>
        <v>-581503411</v>
      </c>
      <c r="W11" s="16">
        <v>-0.01</v>
      </c>
      <c r="Y11">
        <f t="shared" si="2"/>
        <v>-3731503411</v>
      </c>
      <c r="AB11" t="s">
        <v>178</v>
      </c>
      <c r="AC11">
        <v>3204526388</v>
      </c>
      <c r="AD11">
        <f t="shared" si="3"/>
        <v>3204526388</v>
      </c>
      <c r="AK11" s="30" t="e">
        <f t="shared" si="0"/>
        <v>#N/A</v>
      </c>
    </row>
    <row r="12" spans="1:37" ht="21.75" customHeight="1" x14ac:dyDescent="0.2">
      <c r="A12" s="49" t="s">
        <v>174</v>
      </c>
      <c r="B12" s="49"/>
      <c r="D12" s="15">
        <v>0</v>
      </c>
      <c r="F12" s="15">
        <v>0</v>
      </c>
      <c r="H12" s="15">
        <v>0</v>
      </c>
      <c r="J12" s="15">
        <v>0</v>
      </c>
      <c r="L12" s="16">
        <v>0</v>
      </c>
      <c r="N12" s="15">
        <v>1480000370</v>
      </c>
      <c r="P12" s="50">
        <v>0</v>
      </c>
      <c r="Q12" s="50"/>
      <c r="S12" s="15">
        <v>-1031268343</v>
      </c>
      <c r="U12" s="15">
        <f t="shared" si="1"/>
        <v>448732027</v>
      </c>
      <c r="W12" s="16">
        <v>0.01</v>
      </c>
      <c r="Y12">
        <f t="shared" si="2"/>
        <v>-1031268343</v>
      </c>
      <c r="AB12" t="s">
        <v>177</v>
      </c>
      <c r="AC12">
        <v>12325260315</v>
      </c>
      <c r="AD12">
        <f t="shared" si="3"/>
        <v>12325260315</v>
      </c>
      <c r="AK12" s="30" t="e">
        <f t="shared" si="0"/>
        <v>#N/A</v>
      </c>
    </row>
    <row r="13" spans="1:37" ht="21.75" customHeight="1" x14ac:dyDescent="0.2">
      <c r="A13" s="49" t="s">
        <v>175</v>
      </c>
      <c r="B13" s="49"/>
      <c r="D13" s="15">
        <v>0</v>
      </c>
      <c r="F13" s="15">
        <v>0</v>
      </c>
      <c r="H13" s="15">
        <v>0</v>
      </c>
      <c r="J13" s="15">
        <v>0</v>
      </c>
      <c r="L13" s="16">
        <v>0</v>
      </c>
      <c r="N13" s="15">
        <v>3990000000</v>
      </c>
      <c r="P13" s="50">
        <v>0</v>
      </c>
      <c r="Q13" s="50"/>
      <c r="S13" s="15">
        <v>14871718524</v>
      </c>
      <c r="U13" s="15">
        <f t="shared" si="1"/>
        <v>18861718524</v>
      </c>
      <c r="W13" s="16">
        <v>0.25</v>
      </c>
      <c r="Y13">
        <f t="shared" si="2"/>
        <v>14871718524</v>
      </c>
      <c r="Z13" s="23"/>
      <c r="AB13" t="s">
        <v>175</v>
      </c>
      <c r="AC13">
        <v>14871718524</v>
      </c>
      <c r="AD13">
        <f t="shared" si="3"/>
        <v>14871718524</v>
      </c>
      <c r="AK13" s="30" t="e">
        <f t="shared" si="0"/>
        <v>#N/A</v>
      </c>
    </row>
    <row r="14" spans="1:37" ht="21.75" customHeight="1" x14ac:dyDescent="0.2">
      <c r="A14" s="49" t="s">
        <v>176</v>
      </c>
      <c r="B14" s="49"/>
      <c r="D14" s="15">
        <v>0</v>
      </c>
      <c r="F14" s="15">
        <v>0</v>
      </c>
      <c r="H14" s="15">
        <v>0</v>
      </c>
      <c r="J14" s="15">
        <v>0</v>
      </c>
      <c r="L14" s="16">
        <v>0</v>
      </c>
      <c r="N14" s="15">
        <v>0</v>
      </c>
      <c r="P14" s="50">
        <v>0</v>
      </c>
      <c r="Q14" s="50"/>
      <c r="S14" s="15">
        <v>295445273</v>
      </c>
      <c r="U14" s="15">
        <f t="shared" si="1"/>
        <v>295445273</v>
      </c>
      <c r="W14" s="16">
        <v>0</v>
      </c>
      <c r="Y14">
        <f t="shared" si="2"/>
        <v>295445273</v>
      </c>
      <c r="AB14" t="s">
        <v>184</v>
      </c>
      <c r="AC14">
        <v>-665887570</v>
      </c>
      <c r="AD14">
        <f t="shared" si="3"/>
        <v>-665887570</v>
      </c>
      <c r="AK14" s="30" t="e">
        <f t="shared" si="0"/>
        <v>#N/A</v>
      </c>
    </row>
    <row r="15" spans="1:37" ht="21.75" customHeight="1" x14ac:dyDescent="0.2">
      <c r="A15" s="49" t="s">
        <v>177</v>
      </c>
      <c r="B15" s="49"/>
      <c r="D15" s="15">
        <v>0</v>
      </c>
      <c r="F15" s="15">
        <v>0</v>
      </c>
      <c r="H15" s="15">
        <v>0</v>
      </c>
      <c r="J15" s="15">
        <v>0</v>
      </c>
      <c r="L15" s="16">
        <v>0</v>
      </c>
      <c r="N15" s="15">
        <v>0</v>
      </c>
      <c r="P15" s="50">
        <v>0</v>
      </c>
      <c r="Q15" s="50"/>
      <c r="S15" s="15">
        <v>12325260315</v>
      </c>
      <c r="U15" s="15">
        <f t="shared" si="1"/>
        <v>12325260315</v>
      </c>
      <c r="W15" s="16">
        <v>0.17</v>
      </c>
      <c r="Y15">
        <f t="shared" si="2"/>
        <v>12325260315</v>
      </c>
      <c r="AB15" t="s">
        <v>176</v>
      </c>
      <c r="AC15">
        <v>295445273</v>
      </c>
      <c r="AD15">
        <f t="shared" si="3"/>
        <v>295445273</v>
      </c>
      <c r="AK15" s="30" t="e">
        <f t="shared" si="0"/>
        <v>#N/A</v>
      </c>
    </row>
    <row r="16" spans="1:37" ht="21.75" customHeight="1" x14ac:dyDescent="0.2">
      <c r="A16" s="49" t="s">
        <v>178</v>
      </c>
      <c r="B16" s="49"/>
      <c r="D16" s="15">
        <v>0</v>
      </c>
      <c r="F16" s="15">
        <v>0</v>
      </c>
      <c r="H16" s="15">
        <v>0</v>
      </c>
      <c r="J16" s="15">
        <v>0</v>
      </c>
      <c r="L16" s="16">
        <v>0</v>
      </c>
      <c r="N16" s="15">
        <v>0</v>
      </c>
      <c r="P16" s="50">
        <v>0</v>
      </c>
      <c r="Q16" s="50"/>
      <c r="S16" s="15">
        <v>3204526388</v>
      </c>
      <c r="U16" s="15">
        <f t="shared" si="1"/>
        <v>3204526388</v>
      </c>
      <c r="W16" s="16">
        <v>0.04</v>
      </c>
      <c r="Y16">
        <f t="shared" si="2"/>
        <v>3204526388</v>
      </c>
      <c r="AB16" t="s">
        <v>183</v>
      </c>
      <c r="AC16">
        <v>407398054</v>
      </c>
      <c r="AD16">
        <f t="shared" si="3"/>
        <v>407398054</v>
      </c>
      <c r="AK16" s="30" t="e">
        <f t="shared" si="0"/>
        <v>#N/A</v>
      </c>
    </row>
    <row r="17" spans="1:37" ht="21.75" customHeight="1" x14ac:dyDescent="0.2">
      <c r="A17" s="49" t="s">
        <v>179</v>
      </c>
      <c r="B17" s="49"/>
      <c r="D17" s="15">
        <v>0</v>
      </c>
      <c r="F17" s="15">
        <v>0</v>
      </c>
      <c r="H17" s="15">
        <v>0</v>
      </c>
      <c r="J17" s="15">
        <v>0</v>
      </c>
      <c r="L17" s="16">
        <v>0</v>
      </c>
      <c r="N17" s="15">
        <v>0</v>
      </c>
      <c r="P17" s="50">
        <v>0</v>
      </c>
      <c r="Q17" s="50"/>
      <c r="S17" s="15">
        <v>54216130</v>
      </c>
      <c r="U17" s="15">
        <f t="shared" si="1"/>
        <v>54216130</v>
      </c>
      <c r="W17" s="16">
        <v>0</v>
      </c>
      <c r="Y17">
        <f t="shared" si="2"/>
        <v>54216130</v>
      </c>
      <c r="AB17" t="s">
        <v>19</v>
      </c>
      <c r="AC17">
        <v>-16471720</v>
      </c>
      <c r="AD17">
        <f t="shared" si="3"/>
        <v>-16471720</v>
      </c>
      <c r="AK17" s="30" t="e">
        <f t="shared" si="0"/>
        <v>#N/A</v>
      </c>
    </row>
    <row r="18" spans="1:37" ht="21.75" customHeight="1" x14ac:dyDescent="0.2">
      <c r="A18" s="49" t="s">
        <v>180</v>
      </c>
      <c r="B18" s="49"/>
      <c r="D18" s="15">
        <v>0</v>
      </c>
      <c r="F18" s="15">
        <v>0</v>
      </c>
      <c r="H18" s="15">
        <v>0</v>
      </c>
      <c r="J18" s="15">
        <v>0</v>
      </c>
      <c r="L18" s="16">
        <v>0</v>
      </c>
      <c r="N18" s="15">
        <v>0</v>
      </c>
      <c r="P18" s="50">
        <v>0</v>
      </c>
      <c r="Q18" s="50"/>
      <c r="S18" s="15">
        <v>-4489795900</v>
      </c>
      <c r="U18" s="15">
        <f t="shared" si="1"/>
        <v>-4489795900</v>
      </c>
      <c r="W18" s="16">
        <v>-0.06</v>
      </c>
      <c r="Y18">
        <f t="shared" si="2"/>
        <v>-4489795900</v>
      </c>
      <c r="AB18" t="s">
        <v>174</v>
      </c>
      <c r="AC18">
        <v>-1031268343</v>
      </c>
      <c r="AD18">
        <f t="shared" si="3"/>
        <v>-1031268343</v>
      </c>
      <c r="AK18" s="30" t="e">
        <f t="shared" si="0"/>
        <v>#N/A</v>
      </c>
    </row>
    <row r="19" spans="1:37" ht="21.75" customHeight="1" x14ac:dyDescent="0.2">
      <c r="A19" s="49" t="s">
        <v>181</v>
      </c>
      <c r="B19" s="49"/>
      <c r="D19" s="15">
        <v>0</v>
      </c>
      <c r="F19" s="15">
        <v>0</v>
      </c>
      <c r="H19" s="15">
        <v>0</v>
      </c>
      <c r="J19" s="15">
        <v>0</v>
      </c>
      <c r="L19" s="16">
        <v>0</v>
      </c>
      <c r="N19" s="15">
        <v>420000000</v>
      </c>
      <c r="P19" s="50">
        <v>0</v>
      </c>
      <c r="Q19" s="50"/>
      <c r="S19" s="15">
        <v>7084263692</v>
      </c>
      <c r="U19" s="15">
        <f t="shared" si="1"/>
        <v>7504263692</v>
      </c>
      <c r="W19" s="16">
        <v>0.1</v>
      </c>
      <c r="Y19">
        <f t="shared" si="2"/>
        <v>7084263692</v>
      </c>
      <c r="AB19" t="s">
        <v>172</v>
      </c>
      <c r="AC19">
        <v>-15125749685</v>
      </c>
      <c r="AD19">
        <f t="shared" si="3"/>
        <v>-15125749685</v>
      </c>
    </row>
    <row r="20" spans="1:37" ht="21.75" customHeight="1" x14ac:dyDescent="0.2">
      <c r="A20" s="49" t="s">
        <v>19</v>
      </c>
      <c r="B20" s="49"/>
      <c r="D20" s="15">
        <v>0</v>
      </c>
      <c r="F20" s="15">
        <v>7628307</v>
      </c>
      <c r="H20" s="15">
        <v>0</v>
      </c>
      <c r="J20" s="15">
        <v>7628307</v>
      </c>
      <c r="L20" s="16">
        <v>0</v>
      </c>
      <c r="N20" s="15">
        <v>0</v>
      </c>
      <c r="P20" s="50">
        <v>14019056</v>
      </c>
      <c r="Q20" s="50"/>
      <c r="S20" s="15">
        <v>-16471720</v>
      </c>
      <c r="U20" s="15">
        <f t="shared" si="1"/>
        <v>-2452664</v>
      </c>
      <c r="W20" s="16">
        <v>0</v>
      </c>
      <c r="Y20">
        <f t="shared" si="2"/>
        <v>-16471720</v>
      </c>
      <c r="AB20" t="s">
        <v>173</v>
      </c>
      <c r="AC20">
        <v>-3731503411</v>
      </c>
      <c r="AD20">
        <f t="shared" si="3"/>
        <v>-3731503411</v>
      </c>
    </row>
    <row r="21" spans="1:37" ht="21.75" customHeight="1" x14ac:dyDescent="0.2">
      <c r="A21" s="49" t="s">
        <v>182</v>
      </c>
      <c r="B21" s="49"/>
      <c r="D21" s="15">
        <v>0</v>
      </c>
      <c r="F21" s="15">
        <v>0</v>
      </c>
      <c r="H21" s="15">
        <v>0</v>
      </c>
      <c r="J21" s="15">
        <v>0</v>
      </c>
      <c r="L21" s="16">
        <v>0</v>
      </c>
      <c r="N21" s="15">
        <v>0</v>
      </c>
      <c r="P21" s="50">
        <v>0</v>
      </c>
      <c r="Q21" s="50"/>
      <c r="S21" s="15">
        <v>-751903539</v>
      </c>
      <c r="U21" s="15">
        <f t="shared" si="1"/>
        <v>-751903539</v>
      </c>
      <c r="W21" s="16">
        <v>-0.01</v>
      </c>
      <c r="Y21">
        <f t="shared" si="2"/>
        <v>-751903539</v>
      </c>
      <c r="AB21" t="s">
        <v>180</v>
      </c>
      <c r="AC21">
        <v>-4489795900</v>
      </c>
      <c r="AD21">
        <f t="shared" si="3"/>
        <v>-4489795900</v>
      </c>
    </row>
    <row r="22" spans="1:37" ht="21.75" customHeight="1" x14ac:dyDescent="0.2">
      <c r="A22" s="49" t="s">
        <v>183</v>
      </c>
      <c r="B22" s="49"/>
      <c r="D22" s="15">
        <v>0</v>
      </c>
      <c r="F22" s="15">
        <v>0</v>
      </c>
      <c r="H22" s="15">
        <v>0</v>
      </c>
      <c r="J22" s="15">
        <v>0</v>
      </c>
      <c r="L22" s="16">
        <v>0</v>
      </c>
      <c r="N22" s="15">
        <v>0</v>
      </c>
      <c r="P22" s="50">
        <v>0</v>
      </c>
      <c r="Q22" s="50"/>
      <c r="S22" s="15">
        <v>407398054</v>
      </c>
      <c r="U22" s="15">
        <f t="shared" si="1"/>
        <v>407398054</v>
      </c>
      <c r="W22" s="16">
        <v>0.01</v>
      </c>
      <c r="Y22">
        <f t="shared" si="2"/>
        <v>407398054</v>
      </c>
      <c r="AB22" t="s">
        <v>182</v>
      </c>
      <c r="AC22">
        <v>-751903539</v>
      </c>
      <c r="AD22">
        <f t="shared" si="3"/>
        <v>-751903539</v>
      </c>
    </row>
    <row r="23" spans="1:37" ht="21.75" customHeight="1" x14ac:dyDescent="0.2">
      <c r="A23" s="52" t="s">
        <v>184</v>
      </c>
      <c r="B23" s="52"/>
      <c r="D23" s="18">
        <v>0</v>
      </c>
      <c r="F23" s="18">
        <v>0</v>
      </c>
      <c r="H23" s="18">
        <v>0</v>
      </c>
      <c r="J23" s="18">
        <v>0</v>
      </c>
      <c r="L23" s="19">
        <v>0</v>
      </c>
      <c r="N23" s="18">
        <v>1872000000</v>
      </c>
      <c r="P23" s="50">
        <v>0</v>
      </c>
      <c r="Q23" s="53"/>
      <c r="S23" s="18">
        <v>-665887570</v>
      </c>
      <c r="U23" s="18">
        <f t="shared" si="1"/>
        <v>1206112430</v>
      </c>
      <c r="W23" s="19">
        <v>0.02</v>
      </c>
      <c r="Y23">
        <f t="shared" si="2"/>
        <v>-665887570</v>
      </c>
      <c r="AB23" t="s">
        <v>171</v>
      </c>
      <c r="AC23">
        <v>241753003</v>
      </c>
      <c r="AD23">
        <f t="shared" si="3"/>
        <v>241753003</v>
      </c>
    </row>
    <row r="24" spans="1:37" ht="21.75" customHeight="1" thickBot="1" x14ac:dyDescent="0.25">
      <c r="A24" s="47" t="s">
        <v>20</v>
      </c>
      <c r="B24" s="47"/>
      <c r="D24" s="10">
        <v>0</v>
      </c>
      <c r="F24" s="10">
        <v>7628307</v>
      </c>
      <c r="H24" s="10">
        <v>0</v>
      </c>
      <c r="J24" s="10">
        <v>7628307</v>
      </c>
      <c r="L24" s="11">
        <v>0</v>
      </c>
      <c r="N24" s="10">
        <f>SUM(N9:N23)</f>
        <v>15400063950</v>
      </c>
      <c r="Q24" s="10">
        <v>14019056</v>
      </c>
      <c r="S24" s="10">
        <f>SUM(S9:S23)</f>
        <v>12672001211</v>
      </c>
      <c r="U24" s="10">
        <f t="shared" si="1"/>
        <v>28072065161</v>
      </c>
      <c r="W24" s="11">
        <v>0.38</v>
      </c>
      <c r="AC24">
        <f>SUM(AC9:AC23)</f>
        <v>12672001211</v>
      </c>
    </row>
    <row r="25" spans="1:37" ht="13.5" thickTop="1" x14ac:dyDescent="0.2">
      <c r="F25" s="23">
        <v>7628307</v>
      </c>
      <c r="N25" s="23">
        <v>15400063950</v>
      </c>
      <c r="Q25" s="23">
        <v>14019056</v>
      </c>
      <c r="S25" s="23">
        <v>12672001211</v>
      </c>
      <c r="U25" s="23">
        <f t="shared" si="1"/>
        <v>28072065161</v>
      </c>
    </row>
    <row r="26" spans="1:37" x14ac:dyDescent="0.2">
      <c r="F26" s="23">
        <f>F24-F25</f>
        <v>0</v>
      </c>
      <c r="Q26" s="23">
        <f>Q24-Q25</f>
        <v>0</v>
      </c>
      <c r="S26" s="23">
        <f>S24-S25</f>
        <v>0</v>
      </c>
    </row>
    <row r="27" spans="1:37" x14ac:dyDescent="0.2">
      <c r="N27" s="23">
        <f>N24-N25</f>
        <v>0</v>
      </c>
    </row>
    <row r="28" spans="1:37" x14ac:dyDescent="0.2">
      <c r="S28" s="23"/>
    </row>
  </sheetData>
  <mergeCells count="41">
    <mergeCell ref="A22:B22"/>
    <mergeCell ref="P22:Q22"/>
    <mergeCell ref="A23:B23"/>
    <mergeCell ref="P23:Q23"/>
    <mergeCell ref="A24:B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AE47"/>
  <sheetViews>
    <sheetView rightToLeft="1" view="pageBreakPreview" topLeftCell="A25" zoomScale="90" zoomScaleNormal="100" zoomScaleSheetLayoutView="90" workbookViewId="0">
      <selection activeCell="P32" sqref="P32:Q32"/>
    </sheetView>
  </sheetViews>
  <sheetFormatPr defaultRowHeight="12.75" x14ac:dyDescent="0.2"/>
  <cols>
    <col min="1" max="1" width="6.42578125" bestFit="1" customWidth="1"/>
    <col min="2" max="2" width="25.140625" customWidth="1"/>
    <col min="3" max="3" width="1.28515625" customWidth="1"/>
    <col min="4" max="4" width="13" customWidth="1"/>
    <col min="5" max="5" width="1.28515625" customWidth="1"/>
    <col min="6" max="6" width="15.7109375" bestFit="1" customWidth="1"/>
    <col min="7" max="7" width="1.28515625" customWidth="1"/>
    <col min="8" max="8" width="13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3" customWidth="1"/>
    <col min="15" max="16" width="1.28515625" customWidth="1"/>
    <col min="17" max="17" width="20.140625" bestFit="1" customWidth="1"/>
    <col min="18" max="18" width="1.28515625" customWidth="1"/>
    <col min="19" max="19" width="17.28515625" customWidth="1"/>
    <col min="20" max="20" width="1.28515625" customWidth="1"/>
    <col min="21" max="21" width="16" bestFit="1" customWidth="1"/>
    <col min="22" max="22" width="1.28515625" customWidth="1"/>
    <col min="23" max="23" width="15.5703125" customWidth="1"/>
    <col min="24" max="24" width="0.28515625" customWidth="1"/>
    <col min="25" max="25" width="32.5703125" bestFit="1" customWidth="1"/>
    <col min="26" max="26" width="32.5703125" customWidth="1"/>
    <col min="27" max="27" width="32.5703125" bestFit="1" customWidth="1"/>
    <col min="28" max="28" width="17.140625" customWidth="1"/>
    <col min="29" max="29" width="12.42578125" bestFit="1" customWidth="1"/>
    <col min="30" max="30" width="31.28515625" customWidth="1"/>
    <col min="31" max="31" width="31.85546875" customWidth="1"/>
  </cols>
  <sheetData>
    <row r="1" spans="1:31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31" ht="21.75" customHeight="1" x14ac:dyDescent="0.2">
      <c r="A2" s="39" t="s">
        <v>146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31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31" ht="14.45" customHeight="1" x14ac:dyDescent="0.2"/>
    <row r="5" spans="1:31" ht="14.45" customHeight="1" x14ac:dyDescent="0.2">
      <c r="A5" s="1" t="s">
        <v>185</v>
      </c>
      <c r="B5" s="41" t="s">
        <v>186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31" ht="14.45" customHeight="1" x14ac:dyDescent="0.2">
      <c r="D6" s="42" t="s">
        <v>165</v>
      </c>
      <c r="E6" s="42"/>
      <c r="F6" s="42"/>
      <c r="G6" s="42"/>
      <c r="H6" s="42"/>
      <c r="I6" s="42"/>
      <c r="J6" s="42"/>
      <c r="K6" s="42"/>
      <c r="L6" s="42"/>
      <c r="N6" s="42" t="s">
        <v>166</v>
      </c>
      <c r="O6" s="42"/>
      <c r="P6" s="42"/>
      <c r="Q6" s="42"/>
      <c r="R6" s="42"/>
      <c r="S6" s="42"/>
      <c r="T6" s="42"/>
      <c r="U6" s="42"/>
      <c r="V6" s="42"/>
      <c r="W6" s="42"/>
    </row>
    <row r="7" spans="1:31" ht="14.45" customHeight="1" x14ac:dyDescent="0.2">
      <c r="D7" s="3"/>
      <c r="E7" s="3"/>
      <c r="F7" s="3"/>
      <c r="G7" s="3"/>
      <c r="H7" s="3"/>
      <c r="I7" s="3"/>
      <c r="J7" s="43" t="s">
        <v>20</v>
      </c>
      <c r="K7" s="43"/>
      <c r="L7" s="43"/>
      <c r="N7" s="3"/>
      <c r="O7" s="3"/>
      <c r="P7" s="3"/>
      <c r="Q7" s="3"/>
      <c r="R7" s="3"/>
      <c r="S7" s="3"/>
      <c r="T7" s="3"/>
      <c r="U7" s="43" t="s">
        <v>20</v>
      </c>
      <c r="V7" s="43"/>
      <c r="W7" s="43"/>
    </row>
    <row r="8" spans="1:31" ht="14.45" customHeight="1" x14ac:dyDescent="0.2">
      <c r="A8" s="42" t="s">
        <v>27</v>
      </c>
      <c r="B8" s="42"/>
      <c r="D8" s="2" t="s">
        <v>187</v>
      </c>
      <c r="F8" s="2" t="s">
        <v>169</v>
      </c>
      <c r="H8" s="2" t="s">
        <v>170</v>
      </c>
      <c r="J8" s="4" t="s">
        <v>141</v>
      </c>
      <c r="K8" s="3"/>
      <c r="L8" s="4" t="s">
        <v>151</v>
      </c>
      <c r="N8" s="2" t="s">
        <v>187</v>
      </c>
      <c r="P8" s="42" t="s">
        <v>169</v>
      </c>
      <c r="Q8" s="42"/>
      <c r="S8" s="2" t="s">
        <v>170</v>
      </c>
      <c r="U8" s="4" t="s">
        <v>141</v>
      </c>
      <c r="V8" s="3"/>
      <c r="W8" s="4" t="s">
        <v>151</v>
      </c>
    </row>
    <row r="9" spans="1:31" ht="21.75" customHeight="1" x14ac:dyDescent="0.2">
      <c r="A9" s="48" t="s">
        <v>33</v>
      </c>
      <c r="B9" s="48"/>
      <c r="D9" s="6">
        <v>0</v>
      </c>
      <c r="F9" s="6">
        <v>5721507023</v>
      </c>
      <c r="H9" s="6">
        <v>540089819</v>
      </c>
      <c r="J9" s="6">
        <f>D9+F9+H9</f>
        <v>6261596842</v>
      </c>
      <c r="L9" s="13">
        <v>0.87</v>
      </c>
      <c r="N9" s="6">
        <v>0</v>
      </c>
      <c r="P9" s="54">
        <v>5806888585</v>
      </c>
      <c r="Q9" s="54"/>
      <c r="S9" s="6">
        <v>540089819</v>
      </c>
      <c r="U9" s="6">
        <f>N9+P9+S9</f>
        <v>6346978404</v>
      </c>
      <c r="W9" s="13">
        <v>0.09</v>
      </c>
      <c r="Y9" t="s">
        <v>205</v>
      </c>
      <c r="Z9" s="15">
        <v>0</v>
      </c>
      <c r="AA9" t="e">
        <f>VLOOKUP(Z9,$A:$W,1,0)</f>
        <v>#N/A</v>
      </c>
    </row>
    <row r="10" spans="1:31" ht="21.75" customHeight="1" x14ac:dyDescent="0.2">
      <c r="A10" s="49" t="s">
        <v>188</v>
      </c>
      <c r="B10" s="49"/>
      <c r="D10" s="15">
        <v>0</v>
      </c>
      <c r="F10" s="15">
        <v>0</v>
      </c>
      <c r="H10" s="15">
        <v>0</v>
      </c>
      <c r="J10" s="15">
        <f t="shared" ref="J10:J40" si="0">D10+F10+H10</f>
        <v>0</v>
      </c>
      <c r="L10" s="16">
        <v>0</v>
      </c>
      <c r="N10" s="15">
        <v>0</v>
      </c>
      <c r="P10" s="55">
        <v>0</v>
      </c>
      <c r="Q10" s="55"/>
      <c r="S10" s="15">
        <v>89770477571</v>
      </c>
      <c r="U10" s="15">
        <f t="shared" ref="U10:U39" si="1">N10+P10+S10</f>
        <v>89770477571</v>
      </c>
      <c r="W10" s="16">
        <v>1.2</v>
      </c>
      <c r="Y10" t="s">
        <v>204</v>
      </c>
      <c r="Z10" s="15">
        <v>0</v>
      </c>
      <c r="AA10" t="e">
        <f t="shared" ref="AA10:AA30" si="2">VLOOKUP(Z10,$A:$W,1,0)</f>
        <v>#N/A</v>
      </c>
      <c r="AD10" s="24">
        <v>14019056</v>
      </c>
      <c r="AE10" t="e">
        <f>VLOOKUP(AD10,$P$9:$Q$39,1,0)</f>
        <v>#N/A</v>
      </c>
    </row>
    <row r="11" spans="1:31" ht="21.75" customHeight="1" x14ac:dyDescent="0.2">
      <c r="A11" s="49" t="s">
        <v>189</v>
      </c>
      <c r="B11" s="49"/>
      <c r="D11" s="15">
        <v>0</v>
      </c>
      <c r="F11" s="15">
        <v>0</v>
      </c>
      <c r="H11" s="15">
        <v>0</v>
      </c>
      <c r="J11" s="15">
        <f t="shared" si="0"/>
        <v>0</v>
      </c>
      <c r="L11" s="16">
        <v>0</v>
      </c>
      <c r="N11" s="15">
        <v>0</v>
      </c>
      <c r="P11" s="55">
        <v>0</v>
      </c>
      <c r="Q11" s="55"/>
      <c r="S11" s="15">
        <v>926644310</v>
      </c>
      <c r="U11" s="15">
        <f t="shared" si="1"/>
        <v>926644310</v>
      </c>
      <c r="W11" s="16">
        <v>0.01</v>
      </c>
      <c r="Y11" t="s">
        <v>197</v>
      </c>
      <c r="Z11" s="15">
        <v>0</v>
      </c>
      <c r="AA11" t="e">
        <f t="shared" si="2"/>
        <v>#N/A</v>
      </c>
      <c r="AD11" s="24">
        <v>56066457096</v>
      </c>
      <c r="AE11">
        <f t="shared" ref="AE11:AE23" si="3">VLOOKUP(AD11,$P$9:$Q$39,1,0)</f>
        <v>56066457096</v>
      </c>
    </row>
    <row r="12" spans="1:31" ht="21.75" customHeight="1" x14ac:dyDescent="0.2">
      <c r="A12" s="49" t="s">
        <v>190</v>
      </c>
      <c r="B12" s="49"/>
      <c r="D12" s="15">
        <v>0</v>
      </c>
      <c r="F12" s="15">
        <v>0</v>
      </c>
      <c r="H12" s="15">
        <v>0</v>
      </c>
      <c r="J12" s="15">
        <f t="shared" si="0"/>
        <v>0</v>
      </c>
      <c r="L12" s="16">
        <v>0</v>
      </c>
      <c r="N12" s="15">
        <v>0</v>
      </c>
      <c r="P12" s="55">
        <v>0</v>
      </c>
      <c r="Q12" s="55"/>
      <c r="S12" s="15">
        <v>429926023</v>
      </c>
      <c r="U12" s="15">
        <f t="shared" si="1"/>
        <v>429926023</v>
      </c>
      <c r="W12" s="16">
        <v>0.01</v>
      </c>
      <c r="Y12" t="s">
        <v>201</v>
      </c>
      <c r="Z12" s="15">
        <v>0</v>
      </c>
      <c r="AA12" t="e">
        <f t="shared" si="2"/>
        <v>#N/A</v>
      </c>
      <c r="AD12" s="24">
        <v>4467929031</v>
      </c>
      <c r="AE12">
        <f t="shared" si="3"/>
        <v>4467929031</v>
      </c>
    </row>
    <row r="13" spans="1:31" ht="21.75" customHeight="1" x14ac:dyDescent="0.2">
      <c r="A13" s="49" t="s">
        <v>191</v>
      </c>
      <c r="B13" s="49"/>
      <c r="D13" s="15">
        <v>0</v>
      </c>
      <c r="F13" s="15">
        <v>0</v>
      </c>
      <c r="H13" s="15">
        <v>0</v>
      </c>
      <c r="J13" s="15">
        <f t="shared" si="0"/>
        <v>0</v>
      </c>
      <c r="L13" s="16">
        <v>0</v>
      </c>
      <c r="N13" s="15">
        <v>0</v>
      </c>
      <c r="P13" s="55">
        <v>0</v>
      </c>
      <c r="Q13" s="55"/>
      <c r="S13" s="15">
        <v>1322857987</v>
      </c>
      <c r="U13" s="15">
        <f t="shared" si="1"/>
        <v>1322857987</v>
      </c>
      <c r="W13" s="16">
        <v>0.02</v>
      </c>
      <c r="Y13" t="s">
        <v>193</v>
      </c>
      <c r="Z13" s="15">
        <v>0</v>
      </c>
      <c r="AA13" t="e">
        <f t="shared" si="2"/>
        <v>#N/A</v>
      </c>
      <c r="AD13" s="24">
        <v>29872321846</v>
      </c>
      <c r="AE13">
        <f t="shared" si="3"/>
        <v>29872321846</v>
      </c>
    </row>
    <row r="14" spans="1:31" ht="21.75" customHeight="1" x14ac:dyDescent="0.2">
      <c r="A14" s="49" t="s">
        <v>192</v>
      </c>
      <c r="B14" s="49"/>
      <c r="D14" s="15">
        <v>0</v>
      </c>
      <c r="F14" s="15">
        <v>0</v>
      </c>
      <c r="H14" s="15">
        <v>0</v>
      </c>
      <c r="J14" s="15">
        <f t="shared" si="0"/>
        <v>0</v>
      </c>
      <c r="L14" s="16">
        <v>0</v>
      </c>
      <c r="N14" s="15">
        <v>0</v>
      </c>
      <c r="P14" s="55">
        <v>0</v>
      </c>
      <c r="Q14" s="55"/>
      <c r="S14" s="15">
        <v>-731059324</v>
      </c>
      <c r="U14" s="15">
        <f t="shared" si="1"/>
        <v>-731059324</v>
      </c>
      <c r="W14" s="16">
        <v>-0.01</v>
      </c>
      <c r="Y14" t="s">
        <v>194</v>
      </c>
      <c r="Z14" s="15">
        <v>0</v>
      </c>
      <c r="AA14" t="e">
        <f t="shared" si="2"/>
        <v>#N/A</v>
      </c>
      <c r="AD14" s="24">
        <v>44713434161</v>
      </c>
      <c r="AE14">
        <f t="shared" si="3"/>
        <v>44713434161</v>
      </c>
    </row>
    <row r="15" spans="1:31" ht="21.75" customHeight="1" x14ac:dyDescent="0.2">
      <c r="A15" s="49" t="s">
        <v>193</v>
      </c>
      <c r="B15" s="49"/>
      <c r="D15" s="15">
        <v>0</v>
      </c>
      <c r="F15" s="15">
        <v>0</v>
      </c>
      <c r="H15" s="15">
        <v>0</v>
      </c>
      <c r="J15" s="15">
        <f t="shared" si="0"/>
        <v>0</v>
      </c>
      <c r="L15" s="16">
        <v>0</v>
      </c>
      <c r="N15" s="15">
        <v>0</v>
      </c>
      <c r="P15" s="55">
        <v>0</v>
      </c>
      <c r="Q15" s="55"/>
      <c r="S15" s="15">
        <v>13038697371</v>
      </c>
      <c r="U15" s="15">
        <f t="shared" si="1"/>
        <v>13038697371</v>
      </c>
      <c r="W15" s="16">
        <v>0.17</v>
      </c>
      <c r="Y15" t="s">
        <v>202</v>
      </c>
      <c r="Z15" s="15">
        <v>0</v>
      </c>
      <c r="AA15" t="e">
        <f t="shared" si="2"/>
        <v>#N/A</v>
      </c>
      <c r="AD15" s="24">
        <v>71741527713</v>
      </c>
      <c r="AE15">
        <f t="shared" si="3"/>
        <v>71741527713</v>
      </c>
    </row>
    <row r="16" spans="1:31" ht="21.75" customHeight="1" x14ac:dyDescent="0.2">
      <c r="A16" s="49" t="s">
        <v>40</v>
      </c>
      <c r="B16" s="49"/>
      <c r="D16" s="15">
        <v>0</v>
      </c>
      <c r="F16" s="15">
        <v>43204386744</v>
      </c>
      <c r="H16" s="15">
        <v>0</v>
      </c>
      <c r="J16" s="15">
        <f t="shared" si="0"/>
        <v>43204386744</v>
      </c>
      <c r="L16" s="16">
        <v>6.01</v>
      </c>
      <c r="N16" s="15">
        <v>0</v>
      </c>
      <c r="P16" s="55">
        <v>71741527713</v>
      </c>
      <c r="Q16" s="55"/>
      <c r="S16" s="15">
        <v>-2703293426</v>
      </c>
      <c r="U16" s="15">
        <f t="shared" si="1"/>
        <v>69038234287</v>
      </c>
      <c r="W16" s="16">
        <v>0.93</v>
      </c>
      <c r="Y16" t="s">
        <v>203</v>
      </c>
      <c r="Z16" s="15">
        <v>0</v>
      </c>
      <c r="AA16" t="e">
        <f t="shared" si="2"/>
        <v>#N/A</v>
      </c>
      <c r="AD16" s="24">
        <v>3601551528</v>
      </c>
      <c r="AE16">
        <f t="shared" si="3"/>
        <v>3601551528</v>
      </c>
    </row>
    <row r="17" spans="1:31" ht="21.75" customHeight="1" x14ac:dyDescent="0.2">
      <c r="A17" s="49" t="s">
        <v>194</v>
      </c>
      <c r="B17" s="49"/>
      <c r="D17" s="15">
        <v>0</v>
      </c>
      <c r="F17" s="15">
        <v>0</v>
      </c>
      <c r="H17" s="15">
        <v>0</v>
      </c>
      <c r="J17" s="15">
        <f t="shared" si="0"/>
        <v>0</v>
      </c>
      <c r="L17" s="16">
        <v>0</v>
      </c>
      <c r="N17" s="15">
        <v>0</v>
      </c>
      <c r="P17" s="55">
        <v>0</v>
      </c>
      <c r="Q17" s="55"/>
      <c r="S17" s="15">
        <v>123296774145</v>
      </c>
      <c r="U17" s="15">
        <f t="shared" si="1"/>
        <v>123296774145</v>
      </c>
      <c r="W17" s="16">
        <v>1.65</v>
      </c>
      <c r="Y17" t="s">
        <v>32</v>
      </c>
      <c r="Z17" s="15">
        <v>-113970366</v>
      </c>
      <c r="AA17" t="e">
        <f t="shared" si="2"/>
        <v>#N/A</v>
      </c>
      <c r="AD17" s="24">
        <v>831746020</v>
      </c>
      <c r="AE17">
        <f t="shared" si="3"/>
        <v>831746020</v>
      </c>
    </row>
    <row r="18" spans="1:31" ht="21.75" customHeight="1" x14ac:dyDescent="0.2">
      <c r="A18" s="49" t="s">
        <v>195</v>
      </c>
      <c r="B18" s="49"/>
      <c r="D18" s="15">
        <v>0</v>
      </c>
      <c r="F18" s="15">
        <v>0</v>
      </c>
      <c r="H18" s="15">
        <v>0</v>
      </c>
      <c r="J18" s="15">
        <f t="shared" si="0"/>
        <v>0</v>
      </c>
      <c r="L18" s="16">
        <v>0</v>
      </c>
      <c r="N18" s="15">
        <v>0</v>
      </c>
      <c r="P18" s="55">
        <v>0</v>
      </c>
      <c r="Q18" s="55"/>
      <c r="S18" s="15">
        <v>2663771578</v>
      </c>
      <c r="U18" s="15">
        <f t="shared" si="1"/>
        <v>2663771578</v>
      </c>
      <c r="W18" s="16">
        <v>0.04</v>
      </c>
      <c r="Y18" t="s">
        <v>196</v>
      </c>
      <c r="Z18" s="15">
        <v>0</v>
      </c>
      <c r="AA18" t="e">
        <f t="shared" si="2"/>
        <v>#N/A</v>
      </c>
      <c r="AD18" s="24">
        <v>19271069987</v>
      </c>
      <c r="AE18">
        <f t="shared" si="3"/>
        <v>19271069987</v>
      </c>
    </row>
    <row r="19" spans="1:31" ht="21.75" customHeight="1" x14ac:dyDescent="0.2">
      <c r="A19" s="49" t="s">
        <v>196</v>
      </c>
      <c r="B19" s="49"/>
      <c r="D19" s="15">
        <v>0</v>
      </c>
      <c r="F19" s="15">
        <v>0</v>
      </c>
      <c r="H19" s="15">
        <v>0</v>
      </c>
      <c r="J19" s="15">
        <f t="shared" si="0"/>
        <v>0</v>
      </c>
      <c r="L19" s="16">
        <v>0</v>
      </c>
      <c r="N19" s="15">
        <v>0</v>
      </c>
      <c r="P19" s="55">
        <v>0</v>
      </c>
      <c r="Q19" s="55"/>
      <c r="S19" s="15">
        <v>3973373748</v>
      </c>
      <c r="U19" s="15">
        <f t="shared" si="1"/>
        <v>3973373748</v>
      </c>
      <c r="W19" s="16">
        <v>0.05</v>
      </c>
      <c r="Y19" t="s">
        <v>188</v>
      </c>
      <c r="Z19" s="15">
        <v>0</v>
      </c>
      <c r="AA19" t="e">
        <f t="shared" si="2"/>
        <v>#N/A</v>
      </c>
      <c r="AD19" s="24">
        <v>41905794103</v>
      </c>
      <c r="AE19">
        <f t="shared" si="3"/>
        <v>41905794103</v>
      </c>
    </row>
    <row r="20" spans="1:31" ht="21.75" customHeight="1" x14ac:dyDescent="0.2">
      <c r="A20" s="49" t="s">
        <v>39</v>
      </c>
      <c r="B20" s="49"/>
      <c r="D20" s="15">
        <v>0</v>
      </c>
      <c r="F20" s="15">
        <v>2970874667</v>
      </c>
      <c r="H20" s="15">
        <v>0</v>
      </c>
      <c r="J20" s="15">
        <f t="shared" si="0"/>
        <v>2970874667</v>
      </c>
      <c r="L20" s="16">
        <v>0.41</v>
      </c>
      <c r="N20" s="15">
        <v>0</v>
      </c>
      <c r="P20" s="55">
        <v>4467929031</v>
      </c>
      <c r="Q20" s="55"/>
      <c r="S20" s="15">
        <v>9203271594</v>
      </c>
      <c r="U20" s="15">
        <f t="shared" si="1"/>
        <v>13671200625</v>
      </c>
      <c r="W20" s="16">
        <v>0.18</v>
      </c>
      <c r="Y20" t="s">
        <v>199</v>
      </c>
      <c r="Z20" s="15">
        <v>0</v>
      </c>
      <c r="AA20" t="e">
        <f t="shared" si="2"/>
        <v>#N/A</v>
      </c>
      <c r="AD20" s="24">
        <v>8806300000</v>
      </c>
      <c r="AE20">
        <f t="shared" si="3"/>
        <v>8806300000</v>
      </c>
    </row>
    <row r="21" spans="1:31" ht="21.75" customHeight="1" x14ac:dyDescent="0.2">
      <c r="A21" s="49" t="s">
        <v>197</v>
      </c>
      <c r="B21" s="49"/>
      <c r="D21" s="15">
        <v>0</v>
      </c>
      <c r="F21" s="15">
        <v>0</v>
      </c>
      <c r="H21" s="15">
        <v>0</v>
      </c>
      <c r="J21" s="15">
        <f t="shared" si="0"/>
        <v>0</v>
      </c>
      <c r="L21" s="16">
        <v>0</v>
      </c>
      <c r="N21" s="15">
        <v>0</v>
      </c>
      <c r="P21" s="55">
        <v>0</v>
      </c>
      <c r="Q21" s="55"/>
      <c r="S21" s="15">
        <v>100776133825</v>
      </c>
      <c r="U21" s="15">
        <f t="shared" si="1"/>
        <v>100776133825</v>
      </c>
      <c r="W21" s="16">
        <v>1.35</v>
      </c>
      <c r="Y21" t="s">
        <v>191</v>
      </c>
      <c r="Z21" s="15">
        <v>0</v>
      </c>
      <c r="AA21" t="e">
        <f t="shared" si="2"/>
        <v>#N/A</v>
      </c>
      <c r="AD21" s="24">
        <v>5579438311</v>
      </c>
      <c r="AE21">
        <f t="shared" si="3"/>
        <v>5579438311</v>
      </c>
    </row>
    <row r="22" spans="1:31" ht="21.75" customHeight="1" x14ac:dyDescent="0.2">
      <c r="A22" s="49" t="s">
        <v>198</v>
      </c>
      <c r="B22" s="49"/>
      <c r="D22" s="15">
        <v>0</v>
      </c>
      <c r="F22" s="15">
        <v>0</v>
      </c>
      <c r="H22" s="15">
        <v>0</v>
      </c>
      <c r="J22" s="15">
        <f t="shared" si="0"/>
        <v>0</v>
      </c>
      <c r="L22" s="16">
        <v>0</v>
      </c>
      <c r="N22" s="15">
        <v>0</v>
      </c>
      <c r="P22" s="55">
        <v>0</v>
      </c>
      <c r="Q22" s="55"/>
      <c r="S22" s="15">
        <v>1837704121</v>
      </c>
      <c r="U22" s="15">
        <f t="shared" si="1"/>
        <v>1837704121</v>
      </c>
      <c r="W22" s="16">
        <v>0.02</v>
      </c>
      <c r="Y22" t="s">
        <v>200</v>
      </c>
      <c r="Z22" s="15">
        <v>0</v>
      </c>
      <c r="AA22" t="e">
        <f t="shared" si="2"/>
        <v>#N/A</v>
      </c>
      <c r="AD22" s="24">
        <v>5025904000</v>
      </c>
      <c r="AE22">
        <f t="shared" si="3"/>
        <v>5025904000</v>
      </c>
    </row>
    <row r="23" spans="1:31" ht="21.75" customHeight="1" x14ac:dyDescent="0.2">
      <c r="A23" s="49" t="s">
        <v>199</v>
      </c>
      <c r="B23" s="49"/>
      <c r="D23" s="15">
        <v>0</v>
      </c>
      <c r="F23" s="15">
        <v>0</v>
      </c>
      <c r="H23" s="15">
        <v>0</v>
      </c>
      <c r="J23" s="15">
        <f t="shared" si="0"/>
        <v>0</v>
      </c>
      <c r="L23" s="16">
        <v>0</v>
      </c>
      <c r="N23" s="15">
        <v>0</v>
      </c>
      <c r="P23" s="55">
        <v>0</v>
      </c>
      <c r="Q23" s="55"/>
      <c r="S23" s="15">
        <v>1845245551</v>
      </c>
      <c r="U23" s="15">
        <f t="shared" si="1"/>
        <v>1845245551</v>
      </c>
      <c r="W23" s="16">
        <v>0.02</v>
      </c>
      <c r="Y23" t="s">
        <v>33</v>
      </c>
      <c r="Z23" s="15">
        <v>540089819</v>
      </c>
      <c r="AA23" t="e">
        <f t="shared" si="2"/>
        <v>#N/A</v>
      </c>
      <c r="AD23" s="38"/>
      <c r="AE23">
        <f t="shared" si="3"/>
        <v>0</v>
      </c>
    </row>
    <row r="24" spans="1:31" ht="21.75" customHeight="1" x14ac:dyDescent="0.2">
      <c r="A24" s="49" t="s">
        <v>200</v>
      </c>
      <c r="B24" s="49"/>
      <c r="D24" s="15">
        <v>0</v>
      </c>
      <c r="F24" s="15">
        <v>0</v>
      </c>
      <c r="H24" s="15">
        <v>0</v>
      </c>
      <c r="J24" s="15">
        <f t="shared" si="0"/>
        <v>0</v>
      </c>
      <c r="L24" s="16">
        <v>0</v>
      </c>
      <c r="N24" s="15">
        <v>0</v>
      </c>
      <c r="P24" s="55">
        <v>0</v>
      </c>
      <c r="Q24" s="55"/>
      <c r="S24" s="15">
        <v>-3584744642</v>
      </c>
      <c r="U24" s="15">
        <f t="shared" si="1"/>
        <v>-3584744642</v>
      </c>
      <c r="W24" s="16">
        <v>-0.05</v>
      </c>
      <c r="Y24" t="s">
        <v>189</v>
      </c>
      <c r="Z24" s="15">
        <v>0</v>
      </c>
      <c r="AA24" t="e">
        <f t="shared" si="2"/>
        <v>#N/A</v>
      </c>
      <c r="AD24" s="24"/>
    </row>
    <row r="25" spans="1:31" ht="21.75" customHeight="1" x14ac:dyDescent="0.2">
      <c r="A25" s="49" t="s">
        <v>201</v>
      </c>
      <c r="B25" s="49"/>
      <c r="D25" s="15">
        <v>0</v>
      </c>
      <c r="F25" s="15">
        <v>0</v>
      </c>
      <c r="H25" s="15">
        <v>0</v>
      </c>
      <c r="J25" s="15">
        <f t="shared" si="0"/>
        <v>0</v>
      </c>
      <c r="L25" s="16">
        <v>0</v>
      </c>
      <c r="N25" s="15">
        <v>0</v>
      </c>
      <c r="P25" s="55">
        <v>0</v>
      </c>
      <c r="Q25" s="55"/>
      <c r="S25" s="15">
        <v>758520916</v>
      </c>
      <c r="U25" s="15">
        <f t="shared" si="1"/>
        <v>758520916</v>
      </c>
      <c r="W25" s="16">
        <v>0.01</v>
      </c>
      <c r="Y25" t="s">
        <v>192</v>
      </c>
      <c r="Z25" s="15">
        <v>0</v>
      </c>
      <c r="AA25" t="e">
        <f t="shared" si="2"/>
        <v>#N/A</v>
      </c>
    </row>
    <row r="26" spans="1:31" ht="21.75" customHeight="1" x14ac:dyDescent="0.2">
      <c r="A26" s="49" t="s">
        <v>202</v>
      </c>
      <c r="B26" s="49"/>
      <c r="D26" s="15">
        <v>0</v>
      </c>
      <c r="F26" s="15">
        <v>0</v>
      </c>
      <c r="H26" s="15">
        <v>0</v>
      </c>
      <c r="J26" s="15">
        <f t="shared" si="0"/>
        <v>0</v>
      </c>
      <c r="L26" s="16">
        <v>0</v>
      </c>
      <c r="N26" s="15">
        <v>0</v>
      </c>
      <c r="P26" s="55">
        <v>0</v>
      </c>
      <c r="Q26" s="55"/>
      <c r="S26" s="15">
        <v>431706857</v>
      </c>
      <c r="U26" s="15">
        <f t="shared" si="1"/>
        <v>431706857</v>
      </c>
      <c r="W26" s="16">
        <v>0.01</v>
      </c>
      <c r="Y26" t="s">
        <v>195</v>
      </c>
      <c r="Z26" s="15">
        <v>0</v>
      </c>
      <c r="AA26" t="e">
        <f t="shared" si="2"/>
        <v>#N/A</v>
      </c>
    </row>
    <row r="27" spans="1:31" ht="21.75" customHeight="1" x14ac:dyDescent="0.2">
      <c r="A27" s="49" t="s">
        <v>203</v>
      </c>
      <c r="B27" s="49"/>
      <c r="D27" s="15">
        <v>0</v>
      </c>
      <c r="F27" s="15">
        <v>0</v>
      </c>
      <c r="H27" s="15">
        <v>0</v>
      </c>
      <c r="J27" s="15">
        <f t="shared" si="0"/>
        <v>0</v>
      </c>
      <c r="L27" s="16">
        <v>0</v>
      </c>
      <c r="N27" s="15">
        <v>0</v>
      </c>
      <c r="P27" s="55">
        <v>0</v>
      </c>
      <c r="Q27" s="55"/>
      <c r="S27" s="15">
        <v>103245864</v>
      </c>
      <c r="U27" s="15">
        <f t="shared" si="1"/>
        <v>103245864</v>
      </c>
      <c r="W27" s="16">
        <v>0</v>
      </c>
      <c r="Y27" t="s">
        <v>198</v>
      </c>
      <c r="Z27" s="15">
        <v>0</v>
      </c>
      <c r="AA27" t="e">
        <f t="shared" si="2"/>
        <v>#N/A</v>
      </c>
    </row>
    <row r="28" spans="1:31" ht="21.75" customHeight="1" x14ac:dyDescent="0.2">
      <c r="A28" s="49" t="s">
        <v>32</v>
      </c>
      <c r="B28" s="49"/>
      <c r="D28" s="15">
        <v>0</v>
      </c>
      <c r="F28" s="15">
        <v>32260325403</v>
      </c>
      <c r="H28" s="15">
        <v>-113970366</v>
      </c>
      <c r="J28" s="15">
        <f t="shared" si="0"/>
        <v>32146355037</v>
      </c>
      <c r="L28" s="16">
        <v>4.49</v>
      </c>
      <c r="N28" s="15">
        <v>0</v>
      </c>
      <c r="P28" s="55">
        <v>41905794103</v>
      </c>
      <c r="Q28" s="55"/>
      <c r="S28" s="15">
        <v>4403686881</v>
      </c>
      <c r="U28" s="15">
        <f t="shared" si="1"/>
        <v>46309480984</v>
      </c>
      <c r="W28" s="16">
        <v>0.62</v>
      </c>
      <c r="Y28" t="s">
        <v>190</v>
      </c>
      <c r="Z28" s="15">
        <v>0</v>
      </c>
      <c r="AA28" t="e">
        <f t="shared" si="2"/>
        <v>#N/A</v>
      </c>
    </row>
    <row r="29" spans="1:31" ht="21.75" customHeight="1" x14ac:dyDescent="0.2">
      <c r="A29" s="49" t="s">
        <v>204</v>
      </c>
      <c r="B29" s="49"/>
      <c r="D29" s="15">
        <v>0</v>
      </c>
      <c r="F29" s="15">
        <v>0</v>
      </c>
      <c r="H29" s="15">
        <v>0</v>
      </c>
      <c r="J29" s="15">
        <f t="shared" si="0"/>
        <v>0</v>
      </c>
      <c r="L29" s="16">
        <v>0</v>
      </c>
      <c r="N29" s="15">
        <v>0</v>
      </c>
      <c r="P29" s="55">
        <v>0</v>
      </c>
      <c r="Q29" s="55"/>
      <c r="S29" s="15">
        <v>12249182767</v>
      </c>
      <c r="U29" s="15">
        <f t="shared" si="1"/>
        <v>12249182767</v>
      </c>
      <c r="W29" s="16">
        <v>0.16</v>
      </c>
      <c r="Y29" t="s">
        <v>39</v>
      </c>
      <c r="Z29" s="15">
        <v>0</v>
      </c>
      <c r="AA29" t="e">
        <f t="shared" si="2"/>
        <v>#N/A</v>
      </c>
    </row>
    <row r="30" spans="1:31" ht="21.75" customHeight="1" x14ac:dyDescent="0.2">
      <c r="A30" s="49" t="s">
        <v>205</v>
      </c>
      <c r="B30" s="49"/>
      <c r="D30" s="15">
        <v>0</v>
      </c>
      <c r="F30" s="15">
        <v>0</v>
      </c>
      <c r="H30" s="15">
        <v>0</v>
      </c>
      <c r="J30" s="15">
        <f t="shared" si="0"/>
        <v>0</v>
      </c>
      <c r="L30" s="16">
        <v>0</v>
      </c>
      <c r="N30" s="15">
        <v>0</v>
      </c>
      <c r="P30" s="55">
        <v>0</v>
      </c>
      <c r="Q30" s="55"/>
      <c r="S30" s="15">
        <v>196059692895</v>
      </c>
      <c r="U30" s="15">
        <f t="shared" si="1"/>
        <v>196059692895</v>
      </c>
      <c r="W30" s="16">
        <v>2.63</v>
      </c>
      <c r="Y30" t="s">
        <v>40</v>
      </c>
      <c r="Z30" s="15">
        <v>0</v>
      </c>
      <c r="AA30" t="e">
        <f t="shared" si="2"/>
        <v>#N/A</v>
      </c>
    </row>
    <row r="31" spans="1:31" ht="21.75" customHeight="1" x14ac:dyDescent="0.2">
      <c r="A31" s="49" t="s">
        <v>38</v>
      </c>
      <c r="B31" s="49"/>
      <c r="D31" s="15">
        <v>0</v>
      </c>
      <c r="F31" s="15">
        <v>32916180960</v>
      </c>
      <c r="H31" s="15">
        <v>0</v>
      </c>
      <c r="J31" s="15">
        <f t="shared" si="0"/>
        <v>32916180960</v>
      </c>
      <c r="L31" s="16">
        <v>4.58</v>
      </c>
      <c r="N31" s="15">
        <v>0</v>
      </c>
      <c r="P31" s="55">
        <v>56066457096</v>
      </c>
      <c r="Q31" s="55"/>
      <c r="S31" s="15">
        <v>0</v>
      </c>
      <c r="U31" s="15">
        <f t="shared" si="1"/>
        <v>56066457096</v>
      </c>
      <c r="W31" s="16">
        <v>0.75</v>
      </c>
      <c r="Y31" s="36"/>
      <c r="Z31" s="15"/>
      <c r="AD31">
        <v>14019056</v>
      </c>
    </row>
    <row r="32" spans="1:31" ht="21.75" customHeight="1" x14ac:dyDescent="0.2">
      <c r="A32" s="49" t="s">
        <v>206</v>
      </c>
      <c r="B32" s="49"/>
      <c r="D32" s="15">
        <v>0</v>
      </c>
      <c r="F32" s="15">
        <v>17938878704</v>
      </c>
      <c r="H32" s="15">
        <v>0</v>
      </c>
      <c r="J32" s="15">
        <f t="shared" si="0"/>
        <v>17938878704</v>
      </c>
      <c r="L32" s="16">
        <v>2.4900000000000002</v>
      </c>
      <c r="N32" s="15">
        <v>0</v>
      </c>
      <c r="P32" s="55">
        <v>29872321846</v>
      </c>
      <c r="Q32" s="55"/>
      <c r="S32" s="15">
        <v>0</v>
      </c>
      <c r="U32" s="15">
        <f t="shared" si="1"/>
        <v>29872321846</v>
      </c>
      <c r="W32" s="16">
        <v>0.4</v>
      </c>
      <c r="AD32">
        <v>56066457096</v>
      </c>
    </row>
    <row r="33" spans="1:30" ht="21.75" customHeight="1" x14ac:dyDescent="0.2">
      <c r="A33" s="49" t="s">
        <v>207</v>
      </c>
      <c r="B33" s="49"/>
      <c r="D33" s="15">
        <v>0</v>
      </c>
      <c r="F33" s="15">
        <v>26591614269</v>
      </c>
      <c r="H33" s="15">
        <v>0</v>
      </c>
      <c r="J33" s="15">
        <f t="shared" si="0"/>
        <v>26591614269</v>
      </c>
      <c r="L33" s="16">
        <v>3.7</v>
      </c>
      <c r="N33" s="15">
        <v>0</v>
      </c>
      <c r="P33" s="55">
        <v>44713434161</v>
      </c>
      <c r="Q33" s="55"/>
      <c r="S33" s="15">
        <v>0</v>
      </c>
      <c r="U33" s="15">
        <f t="shared" si="1"/>
        <v>44713434161</v>
      </c>
      <c r="W33" s="16">
        <v>0.6</v>
      </c>
      <c r="AD33">
        <v>4467929031</v>
      </c>
    </row>
    <row r="34" spans="1:30" ht="21.75" customHeight="1" x14ac:dyDescent="0.2">
      <c r="A34" s="49" t="s">
        <v>37</v>
      </c>
      <c r="B34" s="49"/>
      <c r="D34" s="15">
        <v>0</v>
      </c>
      <c r="F34" s="15">
        <v>4895212278</v>
      </c>
      <c r="H34" s="15">
        <v>0</v>
      </c>
      <c r="J34" s="15">
        <f t="shared" si="0"/>
        <v>4895212278</v>
      </c>
      <c r="L34" s="16">
        <v>0.68</v>
      </c>
      <c r="N34" s="15">
        <v>0</v>
      </c>
      <c r="P34" s="55">
        <v>3601551528</v>
      </c>
      <c r="Q34" s="55"/>
      <c r="S34" s="15">
        <v>0</v>
      </c>
      <c r="U34" s="15">
        <f t="shared" si="1"/>
        <v>3601551528</v>
      </c>
      <c r="W34" s="16">
        <v>0.05</v>
      </c>
      <c r="AD34">
        <v>29872321846</v>
      </c>
    </row>
    <row r="35" spans="1:30" ht="21.75" customHeight="1" x14ac:dyDescent="0.2">
      <c r="A35" s="49" t="s">
        <v>42</v>
      </c>
      <c r="B35" s="49"/>
      <c r="D35" s="15">
        <v>0</v>
      </c>
      <c r="F35" s="15">
        <v>831746020</v>
      </c>
      <c r="H35" s="15">
        <v>0</v>
      </c>
      <c r="J35" s="15">
        <f t="shared" si="0"/>
        <v>831746020</v>
      </c>
      <c r="L35" s="16">
        <v>0.12</v>
      </c>
      <c r="N35" s="15">
        <v>0</v>
      </c>
      <c r="P35" s="55">
        <v>831746020</v>
      </c>
      <c r="Q35" s="55"/>
      <c r="S35" s="15">
        <v>0</v>
      </c>
      <c r="U35" s="15">
        <f t="shared" si="1"/>
        <v>831746020</v>
      </c>
      <c r="W35" s="16">
        <v>0.01</v>
      </c>
      <c r="AD35">
        <v>44713434161</v>
      </c>
    </row>
    <row r="36" spans="1:30" ht="21.75" customHeight="1" x14ac:dyDescent="0.2">
      <c r="A36" s="49" t="s">
        <v>36</v>
      </c>
      <c r="B36" s="49"/>
      <c r="D36" s="15">
        <v>0</v>
      </c>
      <c r="F36" s="15">
        <v>14172645629</v>
      </c>
      <c r="H36" s="15">
        <v>0</v>
      </c>
      <c r="J36" s="15">
        <f t="shared" si="0"/>
        <v>14172645629</v>
      </c>
      <c r="L36" s="16">
        <v>1.97</v>
      </c>
      <c r="N36" s="15">
        <v>0</v>
      </c>
      <c r="P36" s="55">
        <v>19271069987</v>
      </c>
      <c r="Q36" s="55"/>
      <c r="S36" s="15">
        <v>0</v>
      </c>
      <c r="U36" s="15">
        <f t="shared" si="1"/>
        <v>19271069987</v>
      </c>
      <c r="W36" s="16">
        <v>0.26</v>
      </c>
      <c r="AD36">
        <v>71741527713</v>
      </c>
    </row>
    <row r="37" spans="1:30" ht="21.75" customHeight="1" x14ac:dyDescent="0.2">
      <c r="A37" s="49" t="s">
        <v>31</v>
      </c>
      <c r="B37" s="49"/>
      <c r="D37" s="15">
        <v>0</v>
      </c>
      <c r="F37" s="15">
        <v>8081370000</v>
      </c>
      <c r="H37" s="15">
        <v>0</v>
      </c>
      <c r="J37" s="15">
        <f t="shared" si="0"/>
        <v>8081370000</v>
      </c>
      <c r="L37" s="16">
        <v>1.1200000000000001</v>
      </c>
      <c r="N37" s="15">
        <v>0</v>
      </c>
      <c r="P37" s="55">
        <v>8806300000</v>
      </c>
      <c r="Q37" s="55"/>
      <c r="S37" s="15">
        <v>0</v>
      </c>
      <c r="U37" s="15">
        <f t="shared" si="1"/>
        <v>8806300000</v>
      </c>
      <c r="W37" s="16">
        <v>0.12</v>
      </c>
      <c r="AD37">
        <v>3601551528</v>
      </c>
    </row>
    <row r="38" spans="1:30" ht="21.75" customHeight="1" x14ac:dyDescent="0.2">
      <c r="A38" s="49" t="s">
        <v>35</v>
      </c>
      <c r="B38" s="49"/>
      <c r="D38" s="15">
        <v>0</v>
      </c>
      <c r="F38" s="15">
        <v>3765675111</v>
      </c>
      <c r="H38" s="15">
        <v>0</v>
      </c>
      <c r="J38" s="15">
        <f t="shared" si="0"/>
        <v>3765675111</v>
      </c>
      <c r="L38" s="16">
        <v>0.52</v>
      </c>
      <c r="N38" s="15">
        <v>0</v>
      </c>
      <c r="P38" s="55">
        <v>5579438311</v>
      </c>
      <c r="Q38" s="55"/>
      <c r="S38" s="15">
        <v>0</v>
      </c>
      <c r="U38" s="15">
        <f t="shared" si="1"/>
        <v>5579438311</v>
      </c>
      <c r="W38" s="16">
        <v>7.0000000000000007E-2</v>
      </c>
      <c r="AD38">
        <v>831746020</v>
      </c>
    </row>
    <row r="39" spans="1:30" ht="21.75" customHeight="1" x14ac:dyDescent="0.2">
      <c r="A39" s="52" t="s">
        <v>34</v>
      </c>
      <c r="B39" s="52"/>
      <c r="D39" s="18">
        <v>0</v>
      </c>
      <c r="F39" s="18">
        <v>3335992000</v>
      </c>
      <c r="H39" s="18">
        <v>0</v>
      </c>
      <c r="J39" s="18">
        <f t="shared" si="0"/>
        <v>3335992000</v>
      </c>
      <c r="L39" s="19">
        <v>0.46</v>
      </c>
      <c r="N39" s="18">
        <v>0</v>
      </c>
      <c r="P39" s="55">
        <v>5025904000</v>
      </c>
      <c r="Q39" s="56"/>
      <c r="S39" s="18">
        <v>0</v>
      </c>
      <c r="U39" s="18">
        <f t="shared" si="1"/>
        <v>5025904000</v>
      </c>
      <c r="W39" s="19">
        <v>7.0000000000000007E-2</v>
      </c>
      <c r="AD39">
        <v>19271069987</v>
      </c>
    </row>
    <row r="40" spans="1:30" ht="21.75" customHeight="1" thickBot="1" x14ac:dyDescent="0.25">
      <c r="A40" s="47" t="s">
        <v>20</v>
      </c>
      <c r="B40" s="47"/>
      <c r="D40" s="10">
        <v>0</v>
      </c>
      <c r="F40" s="10">
        <f>SUM(F9:F39)</f>
        <v>196686408808</v>
      </c>
      <c r="H40" s="10">
        <f>SUM(H9:H39)</f>
        <v>426119453</v>
      </c>
      <c r="J40" s="10">
        <f t="shared" si="0"/>
        <v>197112528261</v>
      </c>
      <c r="L40" s="11">
        <v>27.42</v>
      </c>
      <c r="N40" s="10">
        <v>0</v>
      </c>
      <c r="P40" s="23">
        <f>SUM(P9:P39)</f>
        <v>297690362381</v>
      </c>
      <c r="Q40" s="10">
        <f>SUM(P40)</f>
        <v>297690362381</v>
      </c>
      <c r="S40" s="10">
        <f>SUM(S9:S39)</f>
        <v>556611906431</v>
      </c>
      <c r="U40" s="10">
        <f>Q40+S40+N40</f>
        <v>854302268812</v>
      </c>
      <c r="W40" s="11">
        <v>11.44</v>
      </c>
      <c r="AD40">
        <v>41905794103</v>
      </c>
    </row>
    <row r="41" spans="1:30" ht="13.5" thickTop="1" x14ac:dyDescent="0.2">
      <c r="F41" s="23">
        <v>196686408808</v>
      </c>
      <c r="H41" s="23">
        <v>426119453</v>
      </c>
      <c r="AD41">
        <v>8806300000</v>
      </c>
    </row>
    <row r="42" spans="1:30" x14ac:dyDescent="0.2">
      <c r="H42" s="23">
        <f>H40-H41</f>
        <v>0</v>
      </c>
      <c r="Q42" s="23">
        <v>297690362381</v>
      </c>
      <c r="S42" s="24">
        <v>556611906431</v>
      </c>
      <c r="AD42">
        <v>5579438311</v>
      </c>
    </row>
    <row r="43" spans="1:30" x14ac:dyDescent="0.2">
      <c r="F43" s="23">
        <f>F40-F41</f>
        <v>0</v>
      </c>
      <c r="H43" s="23"/>
      <c r="S43" s="24">
        <f>S40-S42</f>
        <v>0</v>
      </c>
      <c r="AD43">
        <v>5025904000</v>
      </c>
    </row>
    <row r="44" spans="1:30" x14ac:dyDescent="0.2">
      <c r="Q44" s="23">
        <f>Q40-Q42</f>
        <v>0</v>
      </c>
      <c r="AD44">
        <v>5806888585</v>
      </c>
    </row>
    <row r="47" spans="1:30" x14ac:dyDescent="0.2">
      <c r="Q47" s="24">
        <v>297690000000</v>
      </c>
    </row>
  </sheetData>
  <mergeCells count="73">
    <mergeCell ref="A40:B40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2025-12-24T04:30:06Z</dcterms:created>
  <dcterms:modified xsi:type="dcterms:W3CDTF">2025-12-30T12:05:58Z</dcterms:modified>
</cp:coreProperties>
</file>