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\صندوق\صندوق سپهر سودمند سینا\افشای پرتفو\1404\دی\"/>
    </mc:Choice>
  </mc:AlternateContent>
  <xr:revisionPtr revIDLastSave="0" documentId="13_ncr:1_{6DB7C7F7-75AA-47E7-AFA1-B7CE59CBD6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 " sheetId="25" r:id="rId16"/>
    <sheet name="درآمد ناشی از تغییر قیمت اوراق" sheetId="21" r:id="rId17"/>
  </sheets>
  <definedNames>
    <definedName name="_xlnm.Print_Area" localSheetId="3">اوراق!$A$1:$AM$29</definedName>
    <definedName name="_xlnm.Print_Area" localSheetId="4">'تعدیل قیمت'!$A$1:$N$16</definedName>
    <definedName name="_xlnm.Print_Area" localSheetId="6">درآمد!$A$1:$K$13</definedName>
    <definedName name="_xlnm.Print_Area" localSheetId="10">'درآمد سپرده بانکی'!$A$1:$G$28</definedName>
    <definedName name="_xlnm.Print_Area" localSheetId="9">'درآمد سرمایه گذاری در اوراق به'!$A$1:$S$46</definedName>
    <definedName name="_xlnm.Print_Area" localSheetId="7">'درآمد سرمایه گذاری در سهام'!$A$1:$X$25</definedName>
    <definedName name="_xlnm.Print_Area" localSheetId="8">'درآمد سرمایه گذاری در صندوق'!$A$1:$X$40</definedName>
    <definedName name="_xlnm.Print_Area" localSheetId="12">'درآمد سود سهام'!$A$1:$T$15</definedName>
    <definedName name="_xlnm.Print_Area" localSheetId="16">'درآمد ناشی از تغییر قیمت اوراق'!$A$1:$S$46</definedName>
    <definedName name="_xlnm.Print_Area" localSheetId="15">'درآمد ناشی از فروش '!$A$1:$S$66</definedName>
    <definedName name="_xlnm.Print_Area" localSheetId="11">'سایر درآمدها'!$A$1:$G$11</definedName>
    <definedName name="_xlnm.Print_Area" localSheetId="5">سپرده!$A$1:$M$27</definedName>
    <definedName name="_xlnm.Print_Area" localSheetId="1">سهام!$A$1:$AC$11</definedName>
    <definedName name="_xlnm.Print_Area" localSheetId="13">'سود اوراق بهادار'!$A$1:$U$38</definedName>
    <definedName name="_xlnm.Print_Area" localSheetId="14">'سود سپرده بانکی'!$A$1:$N$28</definedName>
    <definedName name="_xlnm.Print_Area" localSheetId="0">'صورت وضعیت'!$A$1:$C$6</definedName>
    <definedName name="_xlnm.Print_Area" localSheetId="2">'واحدهای صندوق'!$A$1:$AB$26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6" i="25" l="1"/>
  <c r="Q66" i="25"/>
  <c r="C28" i="18"/>
  <c r="T38" i="17"/>
  <c r="N38" i="17"/>
  <c r="J38" i="17"/>
  <c r="P38" i="17"/>
  <c r="S15" i="15"/>
  <c r="Q15" i="15"/>
  <c r="O15" i="15"/>
  <c r="F11" i="14"/>
  <c r="D11" i="14"/>
  <c r="F28" i="13"/>
  <c r="D28" i="13"/>
  <c r="R46" i="11"/>
  <c r="P46" i="11"/>
  <c r="N46" i="11"/>
  <c r="L46" i="11"/>
  <c r="J46" i="11"/>
  <c r="W40" i="10"/>
  <c r="U40" i="10"/>
  <c r="S40" i="10"/>
  <c r="Q40" i="10"/>
  <c r="L40" i="10"/>
  <c r="H40" i="10"/>
  <c r="J40" i="10"/>
  <c r="F40" i="10"/>
  <c r="D40" i="10"/>
  <c r="W25" i="9"/>
  <c r="U25" i="9"/>
  <c r="S25" i="9"/>
  <c r="Q25" i="9"/>
  <c r="N25" i="9"/>
  <c r="L25" i="9"/>
  <c r="J25" i="9"/>
  <c r="H25" i="9"/>
  <c r="F25" i="9"/>
  <c r="K16" i="6"/>
  <c r="AE10" i="2"/>
  <c r="J13" i="8"/>
  <c r="J27" i="7"/>
  <c r="J10" i="7"/>
  <c r="N10" i="7" s="1"/>
  <c r="J11" i="7"/>
  <c r="J12" i="7"/>
  <c r="J13" i="7"/>
  <c r="N13" i="7" s="1"/>
  <c r="J14" i="7"/>
  <c r="N14" i="7" s="1"/>
  <c r="J15" i="7"/>
  <c r="J16" i="7"/>
  <c r="N16" i="7" s="1"/>
  <c r="J17" i="7"/>
  <c r="J18" i="7"/>
  <c r="N18" i="7" s="1"/>
  <c r="J19" i="7"/>
  <c r="N19" i="7" s="1"/>
  <c r="J20" i="7"/>
  <c r="J21" i="7"/>
  <c r="J22" i="7"/>
  <c r="N22" i="7" s="1"/>
  <c r="J23" i="7"/>
  <c r="J24" i="7"/>
  <c r="J25" i="7"/>
  <c r="N25" i="7" s="1"/>
  <c r="J26" i="7"/>
  <c r="N26" i="7" s="1"/>
  <c r="N12" i="7"/>
  <c r="N15" i="7"/>
  <c r="N20" i="7"/>
  <c r="N21" i="7"/>
  <c r="N17" i="7"/>
  <c r="N24" i="7"/>
  <c r="J9" i="7"/>
  <c r="D27" i="7"/>
  <c r="F27" i="7"/>
  <c r="H27" i="7"/>
  <c r="L27" i="7"/>
  <c r="N11" i="7"/>
  <c r="N23" i="7"/>
  <c r="F8" i="8"/>
  <c r="I28" i="18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9" i="11"/>
  <c r="I46" i="21"/>
  <c r="Z26" i="21"/>
  <c r="Z27" i="21"/>
  <c r="Z28" i="21"/>
  <c r="Z29" i="21"/>
  <c r="Z30" i="21"/>
  <c r="Z31" i="21"/>
  <c r="Z32" i="21"/>
  <c r="Z33" i="21"/>
  <c r="Z34" i="21"/>
  <c r="Z35" i="21"/>
  <c r="Z36" i="21"/>
  <c r="Z37" i="21"/>
  <c r="Z38" i="21"/>
  <c r="Z39" i="21"/>
  <c r="Z40" i="21"/>
  <c r="Z41" i="21"/>
  <c r="Z42" i="21"/>
  <c r="I20" i="21"/>
  <c r="N27" i="7" l="1"/>
  <c r="M11" i="8"/>
  <c r="M8" i="8"/>
  <c r="L8" i="8"/>
  <c r="L11" i="8"/>
  <c r="N9" i="7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28" i="5"/>
  <c r="AN9" i="5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9" i="4"/>
  <c r="AE9" i="2"/>
  <c r="Q44" i="21"/>
  <c r="Q21" i="21"/>
  <c r="Q20" i="21"/>
  <c r="Q8" i="21"/>
  <c r="Q23" i="21"/>
  <c r="Q22" i="21"/>
  <c r="Q14" i="21"/>
  <c r="Q9" i="21"/>
  <c r="Q19" i="21"/>
  <c r="Q12" i="21"/>
  <c r="Q11" i="21"/>
  <c r="Q15" i="21"/>
  <c r="Q18" i="21"/>
  <c r="Q13" i="21"/>
  <c r="Q10" i="21"/>
  <c r="Q17" i="21"/>
  <c r="Q16" i="21"/>
  <c r="Q25" i="21"/>
  <c r="Q29" i="21"/>
  <c r="Q28" i="21"/>
  <c r="Q30" i="21"/>
  <c r="Q26" i="21"/>
  <c r="Q27" i="21"/>
  <c r="Q31" i="21"/>
  <c r="Q32" i="21"/>
  <c r="Q33" i="21"/>
  <c r="Q34" i="21"/>
  <c r="Q35" i="21"/>
  <c r="Q36" i="21"/>
  <c r="Q38" i="21"/>
  <c r="Q37" i="21"/>
  <c r="Q39" i="21"/>
  <c r="Q40" i="21"/>
  <c r="Q41" i="21"/>
  <c r="Q42" i="21"/>
  <c r="Q43" i="21"/>
  <c r="Q45" i="21"/>
  <c r="O46" i="21"/>
  <c r="M46" i="21"/>
  <c r="K46" i="21"/>
  <c r="G46" i="21"/>
  <c r="E46" i="21"/>
  <c r="C46" i="21"/>
  <c r="I44" i="21"/>
  <c r="I21" i="21"/>
  <c r="I8" i="21"/>
  <c r="I23" i="21"/>
  <c r="I22" i="21"/>
  <c r="I14" i="21"/>
  <c r="I9" i="21"/>
  <c r="I19" i="21"/>
  <c r="I12" i="21"/>
  <c r="I11" i="21"/>
  <c r="I15" i="21"/>
  <c r="I18" i="21"/>
  <c r="I13" i="21"/>
  <c r="I10" i="21"/>
  <c r="I17" i="21"/>
  <c r="I16" i="21"/>
  <c r="I25" i="21"/>
  <c r="I29" i="21"/>
  <c r="I28" i="21"/>
  <c r="I30" i="21"/>
  <c r="I26" i="21"/>
  <c r="I27" i="21"/>
  <c r="I31" i="21"/>
  <c r="I32" i="21"/>
  <c r="I33" i="21"/>
  <c r="I34" i="21"/>
  <c r="I35" i="21"/>
  <c r="I36" i="21"/>
  <c r="I38" i="21"/>
  <c r="I37" i="21"/>
  <c r="I39" i="21"/>
  <c r="I40" i="21"/>
  <c r="I41" i="21"/>
  <c r="I42" i="21"/>
  <c r="I43" i="21"/>
  <c r="I45" i="21"/>
  <c r="T30" i="5"/>
  <c r="M30" i="18"/>
  <c r="K32" i="18"/>
  <c r="K31" i="18"/>
  <c r="I32" i="18"/>
  <c r="I31" i="18"/>
  <c r="G30" i="18"/>
  <c r="E32" i="18"/>
  <c r="E31" i="18"/>
  <c r="C32" i="18"/>
  <c r="C31" i="18"/>
  <c r="M28" i="18"/>
  <c r="K28" i="18"/>
  <c r="G28" i="18"/>
  <c r="E28" i="18"/>
  <c r="J40" i="17"/>
  <c r="P41" i="17"/>
  <c r="O17" i="15"/>
  <c r="F16" i="8"/>
  <c r="F12" i="8"/>
  <c r="M12" i="8" s="1"/>
  <c r="D13" i="14"/>
  <c r="F13" i="14"/>
  <c r="F9" i="8"/>
  <c r="M9" i="8" s="1"/>
  <c r="F32" i="13"/>
  <c r="D32" i="13"/>
  <c r="F30" i="13"/>
  <c r="D30" i="13"/>
  <c r="P48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4" i="11"/>
  <c r="V65" i="11"/>
  <c r="V66" i="11"/>
  <c r="V46" i="11"/>
  <c r="D48" i="11"/>
  <c r="L50" i="11"/>
  <c r="L49" i="11"/>
  <c r="D46" i="11"/>
  <c r="F46" i="11"/>
  <c r="F48" i="11" s="1"/>
  <c r="H46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9" i="11"/>
  <c r="N48" i="11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9" i="11"/>
  <c r="H42" i="10"/>
  <c r="K68" i="25"/>
  <c r="M68" i="25"/>
  <c r="M66" i="25"/>
  <c r="C68" i="25"/>
  <c r="E68" i="25"/>
  <c r="E66" i="25"/>
  <c r="G66" i="25"/>
  <c r="I66" i="25"/>
  <c r="I46" i="25"/>
  <c r="I47" i="25"/>
  <c r="I48" i="25"/>
  <c r="I49" i="25"/>
  <c r="I50" i="25"/>
  <c r="I51" i="25"/>
  <c r="I52" i="25"/>
  <c r="I53" i="25"/>
  <c r="I54" i="25"/>
  <c r="I55" i="25"/>
  <c r="I56" i="25"/>
  <c r="I57" i="25"/>
  <c r="I58" i="25"/>
  <c r="I59" i="25"/>
  <c r="I60" i="25"/>
  <c r="I61" i="25"/>
  <c r="I62" i="25"/>
  <c r="I63" i="25"/>
  <c r="I64" i="25"/>
  <c r="I65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8" i="25"/>
  <c r="I69" i="25"/>
  <c r="I70" i="25"/>
  <c r="Q8" i="25"/>
  <c r="T23" i="25"/>
  <c r="T24" i="25"/>
  <c r="T25" i="25"/>
  <c r="T26" i="25"/>
  <c r="T27" i="25"/>
  <c r="T28" i="25"/>
  <c r="T29" i="25"/>
  <c r="T22" i="25"/>
  <c r="L12" i="8" l="1"/>
  <c r="L9" i="8"/>
  <c r="Z13" i="21"/>
  <c r="Z14" i="21"/>
  <c r="Z21" i="21"/>
  <c r="Z22" i="21"/>
  <c r="Z23" i="21"/>
  <c r="Z15" i="21"/>
  <c r="Z20" i="21"/>
  <c r="Z9" i="21"/>
  <c r="Z16" i="21"/>
  <c r="Z10" i="21"/>
  <c r="Z17" i="21"/>
  <c r="Z18" i="21"/>
  <c r="Z19" i="21"/>
  <c r="Z25" i="21"/>
  <c r="Z8" i="21"/>
  <c r="Z11" i="21"/>
  <c r="Z12" i="21"/>
  <c r="U23" i="21"/>
  <c r="I49" i="21"/>
  <c r="W32" i="21"/>
  <c r="U12" i="21"/>
  <c r="U13" i="21"/>
  <c r="U69" i="21"/>
  <c r="U32" i="21"/>
  <c r="U68" i="21"/>
  <c r="U31" i="21"/>
  <c r="U22" i="21"/>
  <c r="U42" i="21"/>
  <c r="U11" i="21"/>
  <c r="U78" i="21"/>
  <c r="U66" i="21"/>
  <c r="U10" i="21"/>
  <c r="U65" i="21"/>
  <c r="U21" i="21"/>
  <c r="U64" i="21"/>
  <c r="U26" i="21"/>
  <c r="U75" i="21"/>
  <c r="U51" i="21"/>
  <c r="U38" i="21"/>
  <c r="U19" i="21"/>
  <c r="U25" i="21"/>
  <c r="U74" i="21"/>
  <c r="U62" i="21"/>
  <c r="U50" i="21"/>
  <c r="U37" i="21"/>
  <c r="U18" i="21"/>
  <c r="U8" i="21"/>
  <c r="U45" i="21"/>
  <c r="U43" i="21"/>
  <c r="U67" i="21"/>
  <c r="U41" i="21"/>
  <c r="U40" i="21"/>
  <c r="U39" i="21"/>
  <c r="U73" i="21"/>
  <c r="U72" i="21"/>
  <c r="U60" i="21"/>
  <c r="U48" i="21"/>
  <c r="U35" i="21"/>
  <c r="U16" i="21"/>
  <c r="U27" i="21"/>
  <c r="U57" i="21"/>
  <c r="U56" i="21"/>
  <c r="U55" i="21"/>
  <c r="U30" i="21"/>
  <c r="U54" i="21"/>
  <c r="U29" i="21"/>
  <c r="U77" i="21"/>
  <c r="U53" i="21"/>
  <c r="U9" i="21"/>
  <c r="U76" i="21"/>
  <c r="U52" i="21"/>
  <c r="U20" i="21"/>
  <c r="U63" i="21"/>
  <c r="U61" i="21"/>
  <c r="U49" i="21"/>
  <c r="U36" i="21"/>
  <c r="U17" i="21"/>
  <c r="U28" i="21"/>
  <c r="U71" i="21"/>
  <c r="U59" i="21"/>
  <c r="U47" i="21"/>
  <c r="U34" i="21"/>
  <c r="U15" i="21"/>
  <c r="U44" i="21"/>
  <c r="U70" i="21"/>
  <c r="U58" i="21"/>
  <c r="U46" i="21"/>
  <c r="U33" i="21"/>
  <c r="U14" i="21"/>
  <c r="Q46" i="21"/>
  <c r="Q48" i="21" s="1"/>
  <c r="F10" i="8"/>
  <c r="F13" i="8" s="1"/>
  <c r="AC45" i="10"/>
  <c r="AC46" i="10"/>
  <c r="AC47" i="10"/>
  <c r="AC48" i="10"/>
  <c r="AC49" i="10"/>
  <c r="AC50" i="10"/>
  <c r="AC51" i="10"/>
  <c r="AC52" i="10"/>
  <c r="AC53" i="10"/>
  <c r="AC54" i="10"/>
  <c r="AC55" i="10"/>
  <c r="AC56" i="10"/>
  <c r="AC57" i="10"/>
  <c r="AC58" i="10"/>
  <c r="AC59" i="10"/>
  <c r="AC60" i="10"/>
  <c r="AC44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9" i="10"/>
  <c r="F42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27" i="10"/>
  <c r="AF28" i="10"/>
  <c r="AF29" i="10"/>
  <c r="AF30" i="10"/>
  <c r="AF31" i="10"/>
  <c r="AF32" i="10"/>
  <c r="AF33" i="10"/>
  <c r="AF34" i="10"/>
  <c r="AF35" i="10"/>
  <c r="AF36" i="10"/>
  <c r="AF37" i="10"/>
  <c r="AF38" i="10"/>
  <c r="AF39" i="10"/>
  <c r="AF40" i="10"/>
  <c r="AF10" i="10"/>
  <c r="S41" i="10"/>
  <c r="P40" i="10"/>
  <c r="Q42" i="10" s="1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9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27" i="10"/>
  <c r="AB28" i="10"/>
  <c r="AB29" i="10"/>
  <c r="AB30" i="10"/>
  <c r="AB31" i="10"/>
  <c r="AB10" i="10"/>
  <c r="S26" i="9"/>
  <c r="Q70" i="25"/>
  <c r="Q65" i="25"/>
  <c r="Q64" i="25"/>
  <c r="Q63" i="25"/>
  <c r="Z59" i="25"/>
  <c r="Q62" i="25"/>
  <c r="Q61" i="25"/>
  <c r="Q60" i="25"/>
  <c r="Q59" i="25"/>
  <c r="AD55" i="25"/>
  <c r="AB55" i="25"/>
  <c r="Q58" i="25"/>
  <c r="Q57" i="25"/>
  <c r="Q56" i="25"/>
  <c r="Q55" i="25"/>
  <c r="AA51" i="25"/>
  <c r="Q54" i="25"/>
  <c r="Q53" i="25"/>
  <c r="Q52" i="25"/>
  <c r="Q51" i="25"/>
  <c r="Q50" i="25"/>
  <c r="Q49" i="25"/>
  <c r="Q48" i="25"/>
  <c r="Q47" i="25"/>
  <c r="Q46" i="25"/>
  <c r="Q45" i="25"/>
  <c r="Q44" i="25"/>
  <c r="Q43" i="25"/>
  <c r="Q42" i="25"/>
  <c r="Q41" i="25"/>
  <c r="Q40" i="25"/>
  <c r="Q39" i="25"/>
  <c r="Q38" i="25"/>
  <c r="AB36" i="25"/>
  <c r="Q37" i="25"/>
  <c r="Q36" i="25"/>
  <c r="AA34" i="25"/>
  <c r="Q35" i="25"/>
  <c r="Q34" i="25"/>
  <c r="Q33" i="25"/>
  <c r="Q32" i="25"/>
  <c r="Q31" i="25"/>
  <c r="Q30" i="25"/>
  <c r="Q29" i="25"/>
  <c r="Q28" i="25"/>
  <c r="Q27" i="25"/>
  <c r="Y25" i="25"/>
  <c r="Q26" i="25"/>
  <c r="Q25" i="25"/>
  <c r="Q24" i="25"/>
  <c r="Q23" i="25"/>
  <c r="Q22" i="25"/>
  <c r="Q21" i="25"/>
  <c r="Q20" i="25"/>
  <c r="Q19" i="25"/>
  <c r="Q18" i="25"/>
  <c r="Q17" i="25"/>
  <c r="Q16" i="25"/>
  <c r="Q15" i="25"/>
  <c r="Q14" i="25"/>
  <c r="Q13" i="25"/>
  <c r="Q12" i="25"/>
  <c r="Q11" i="25"/>
  <c r="Q10" i="25"/>
  <c r="Q9" i="25"/>
  <c r="N27" i="9"/>
  <c r="F27" i="9"/>
  <c r="Q27" i="9"/>
  <c r="D31" i="7"/>
  <c r="E31" i="7"/>
  <c r="F31" i="7"/>
  <c r="G31" i="7"/>
  <c r="H31" i="7"/>
  <c r="I31" i="7"/>
  <c r="J31" i="7"/>
  <c r="M10" i="8" l="1"/>
  <c r="H8" i="8"/>
  <c r="L10" i="8"/>
  <c r="Q71" i="25"/>
  <c r="E29" i="7"/>
  <c r="F29" i="7"/>
  <c r="G29" i="7"/>
  <c r="H29" i="7"/>
  <c r="I29" i="7"/>
  <c r="J29" i="7"/>
  <c r="D29" i="7"/>
  <c r="E27" i="7"/>
  <c r="G27" i="7"/>
  <c r="I27" i="7"/>
  <c r="AJ31" i="5"/>
  <c r="AJ30" i="5"/>
  <c r="AH31" i="5"/>
  <c r="X31" i="5"/>
  <c r="R34" i="5"/>
  <c r="R32" i="5"/>
  <c r="Q28" i="4"/>
  <c r="M26" i="4"/>
  <c r="M28" i="4" s="1"/>
  <c r="Y26" i="4"/>
  <c r="Y28" i="4" s="1"/>
  <c r="W28" i="4"/>
  <c r="I26" i="4"/>
  <c r="I28" i="4" s="1"/>
  <c r="G28" i="4"/>
  <c r="H13" i="2"/>
  <c r="N11" i="2"/>
  <c r="J11" i="2"/>
  <c r="J13" i="2" s="1"/>
  <c r="H11" i="2"/>
  <c r="Z11" i="2"/>
  <c r="X11" i="2"/>
  <c r="X13" i="2" s="1"/>
  <c r="H11" i="8" l="1"/>
  <c r="H12" i="8"/>
  <c r="H9" i="8"/>
  <c r="F17" i="8"/>
  <c r="M13" i="8"/>
  <c r="L13" i="8"/>
  <c r="H10" i="8"/>
  <c r="Z15" i="2"/>
  <c r="Z14" i="2"/>
  <c r="H13" i="8" l="1"/>
</calcChain>
</file>

<file path=xl/sharedStrings.xml><?xml version="1.0" encoding="utf-8"?>
<sst xmlns="http://schemas.openxmlformats.org/spreadsheetml/2006/main" count="1010" uniqueCount="382">
  <si>
    <t>صندوق سرمایه‌گذاری قابل معامله سپهر سودمند سینا</t>
  </si>
  <si>
    <t>صورت وضعیت پرتفوی</t>
  </si>
  <si>
    <t>برای ماه منتهی به 1404/10/30</t>
  </si>
  <si>
    <t>-1</t>
  </si>
  <si>
    <t>سرمایه گذاری ها</t>
  </si>
  <si>
    <t>-1-1</t>
  </si>
  <si>
    <t>سرمایه گذاری در سهام و حق تقدم سهام</t>
  </si>
  <si>
    <t>1404/09/30</t>
  </si>
  <si>
    <t>تغییرات طی دوره</t>
  </si>
  <si>
    <t>1404/10/30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</si>
  <si>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</si>
  <si>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</si>
  <si>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</si>
  <si>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</si>
  <si>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</si>
  <si>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</si>
  <si>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</si>
  <si>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</si>
  <si>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</si>
  <si>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سرمایه گذاری توسعه گوهران امید</t>
  </si>
  <si>
    <t>معدنی‌وصنعتی‌چادرملو</t>
  </si>
  <si>
    <t>جمع</t>
  </si>
  <si>
    <t>نام سهام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</si>
  <si>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</si>
  <si>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</si>
  <si>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</si>
  <si>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</si>
  <si>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</si>
  <si>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</si>
  <si>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</si>
  <si>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</si>
  <si>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افق روشن بانک خاورمیانه</t>
  </si>
  <si>
    <t>صندوق راهبرصنایع مهرگان1-بخشی</t>
  </si>
  <si>
    <t>صندوق س صنایع سینا1-بخشی</t>
  </si>
  <si>
    <t>صندوق س. سهام ثروت هامون-س</t>
  </si>
  <si>
    <t>صندوق س. کوانتوم بهاوند-س</t>
  </si>
  <si>
    <t>صندوق س.پشتوانه طلا آرمان آتی</t>
  </si>
  <si>
    <t>صندوق س.پشتوانه طلای پاداش</t>
  </si>
  <si>
    <t>صندوق س.سهامی درخشان آمیتیس-س</t>
  </si>
  <si>
    <t>صندوق سهامی حفظ ارزش دماوند</t>
  </si>
  <si>
    <t>صندوق صبا</t>
  </si>
  <si>
    <t>صندوق طلای عیار مفید</t>
  </si>
  <si>
    <t>صندوق مشترک سینا</t>
  </si>
  <si>
    <t>طلوع بامداد مهرگان</t>
  </si>
  <si>
    <t>صندوق اهرمی موج-واحدهای عادی</t>
  </si>
  <si>
    <t>صندوق س اهرمی نارنج - واحدهای عادی صندوق</t>
  </si>
  <si>
    <t>صندوق س. اهرمی کاریزما-واحد عادی</t>
  </si>
  <si>
    <t>صندوق س سهامی بیدار-واحدهای عادی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</si>
  <si>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</si>
  <si>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</si>
  <si>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</si>
  <si>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</si>
  <si>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</si>
  <si>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</si>
  <si>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</si>
  <si>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</si>
  <si>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</si>
  <si>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</si>
  <si>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</si>
  <si>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</si>
  <si>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</si>
  <si>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اسنادخزانه-م1بودجه02-050325</t>
  </si>
  <si>
    <t>1402/06/19</t>
  </si>
  <si>
    <t>1405/03/25</t>
  </si>
  <si>
    <t>صکوک مرابحه دعبید12-3ماهه18%</t>
  </si>
  <si>
    <t>1400/12/25</t>
  </si>
  <si>
    <t>1404/12/25</t>
  </si>
  <si>
    <t>مرابحه بافندگی پرنیا060718</t>
  </si>
  <si>
    <t>1402/07/18</t>
  </si>
  <si>
    <t>1406/07/18</t>
  </si>
  <si>
    <t>مرابحه داروسازی روژین061116</t>
  </si>
  <si>
    <t>1402/11/16</t>
  </si>
  <si>
    <t>1406/11/16</t>
  </si>
  <si>
    <t>مرابحه عام دولت162-ش.خ050329</t>
  </si>
  <si>
    <t>1403/03/29</t>
  </si>
  <si>
    <t>1405/03/29</t>
  </si>
  <si>
    <t>مرابحه عام دولت191-ش.خ060328</t>
  </si>
  <si>
    <t>1403/09/28</t>
  </si>
  <si>
    <t>1406/03/28</t>
  </si>
  <si>
    <t>مرابحه عام دولت202-ش.خ060530</t>
  </si>
  <si>
    <t>1403/11/30</t>
  </si>
  <si>
    <t>1406/05/30</t>
  </si>
  <si>
    <t>مرابحه عام دولت207-ش.خ060614</t>
  </si>
  <si>
    <t>1403/12/14</t>
  </si>
  <si>
    <t>1406/06/14</t>
  </si>
  <si>
    <t>مرابحه عام دولت221-ش.خ060830</t>
  </si>
  <si>
    <t>1404/04/31</t>
  </si>
  <si>
    <t>1406/08/30</t>
  </si>
  <si>
    <t>مرابحه عام دولت228-ش.خ070521</t>
  </si>
  <si>
    <t>1404/05/21</t>
  </si>
  <si>
    <t>1407/05/21</t>
  </si>
  <si>
    <t>مرابحه عام دولت232-ش.خ070725</t>
  </si>
  <si>
    <t>1404/06/25</t>
  </si>
  <si>
    <t>1407/07/25</t>
  </si>
  <si>
    <t>مرابحه عام دولت235-ش.خ060915</t>
  </si>
  <si>
    <t>1404/07/15</t>
  </si>
  <si>
    <t>1406/09/15</t>
  </si>
  <si>
    <t>مرابحه عام دولت239-ش.خ070922</t>
  </si>
  <si>
    <t>1404/07/22</t>
  </si>
  <si>
    <t>1407/09/22</t>
  </si>
  <si>
    <t>مرابحه عام دولت245-ش.خ070813</t>
  </si>
  <si>
    <t>1404/08/13</t>
  </si>
  <si>
    <t>1407/08/13</t>
  </si>
  <si>
    <t>مرابحه عام دولت246-ش.خ070820</t>
  </si>
  <si>
    <t>1404/08/20</t>
  </si>
  <si>
    <t>1407/08/20</t>
  </si>
  <si>
    <t>مرابحه عام دولت253-ش.خ070311</t>
  </si>
  <si>
    <t>1404/09/11</t>
  </si>
  <si>
    <t>1407/03/11</t>
  </si>
  <si>
    <t>مرابحه عام دولت259-ش.خ070502</t>
  </si>
  <si>
    <t>1404/10/02</t>
  </si>
  <si>
    <t>1407/05/02</t>
  </si>
  <si>
    <t>صکوک مرابحه فولاژ612-بدون ضامن</t>
  </si>
  <si>
    <t>1402/12/22</t>
  </si>
  <si>
    <t>1406/12/22</t>
  </si>
  <si>
    <t>شهرداری تهران</t>
  </si>
  <si>
    <t>خیر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</si>
  <si>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</si>
  <si>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</si>
  <si>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</si>
  <si>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</si>
  <si>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</si>
  <si>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</si>
  <si>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</si>
  <si>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</si>
  <si>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</si>
  <si>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</si>
  <si>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3.31%</t>
  </si>
  <si>
    <t>4.00%</t>
  </si>
  <si>
    <t>-7.13%</t>
  </si>
  <si>
    <t>0.17%</t>
  </si>
  <si>
    <t>-6.47%</t>
  </si>
  <si>
    <t>-10.00%</t>
  </si>
  <si>
    <t>0.52%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</si>
  <si>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</si>
  <si>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</si>
  <si>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</si>
  <si>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</si>
  <si>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</si>
  <si>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</si>
  <si>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دی مطهری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</si>
  <si>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</si>
  <si>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</si>
  <si>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</si>
  <si>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</si>
  <si>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</si>
  <si>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</si>
  <si>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</si>
  <si>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</si>
  <si>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</si>
  <si>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</si>
  <si>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</si>
  <si>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</si>
  <si>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</si>
  <si>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</si>
  <si>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</si>
  <si>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</si>
  <si>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</si>
  <si>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</si>
  <si>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</si>
  <si>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</si>
  <si>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</si>
  <si>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</si>
  <si>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</si>
  <si>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</si>
  <si>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</si>
  <si>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گروه سرمایه گذاری سپهر صادرات</t>
  </si>
  <si>
    <t>سرمایه‌گذاری‌صندوق‌بازنشستگی‌</t>
  </si>
  <si>
    <t>فولاد امیرکبیرکاشان</t>
  </si>
  <si>
    <t>ملی‌ صنایع‌ مس‌ ایران‌</t>
  </si>
  <si>
    <t>پاکدیس</t>
  </si>
  <si>
    <t>ح . س. توسعه گوهران امید</t>
  </si>
  <si>
    <t>بانک‌اقتصادنوین‌</t>
  </si>
  <si>
    <t>بانک ملت</t>
  </si>
  <si>
    <t>بانک صادرات ایران</t>
  </si>
  <si>
    <t>فولاد مبارکه اصفهان</t>
  </si>
  <si>
    <t>بانک سینا</t>
  </si>
  <si>
    <t>گروه توسعه مالی مهرآیندگان</t>
  </si>
  <si>
    <t>س. و خدمات مدیریت صند. ب کشوری</t>
  </si>
  <si>
    <t>پالایش نفت بندرعباس</t>
  </si>
  <si>
    <t>-2-2</t>
  </si>
  <si>
    <t>درآمد حاصل از سرمایه­گذاری در واحدهای صندوق</t>
  </si>
  <si>
    <t>درآمد سود صندوق</t>
  </si>
  <si>
    <t>صندوق س.بخشی پتروشیمی دماوند-ب</t>
  </si>
  <si>
    <t>صندوق سرمایه گذاری بخشی صنایع آبان</t>
  </si>
  <si>
    <t>صندوق س. شاخصی کیان-س</t>
  </si>
  <si>
    <t>صندوق س.بخشی صنایع پاداش-ب</t>
  </si>
  <si>
    <t>صندوق س ثروت پویا-بخشی</t>
  </si>
  <si>
    <t>صندوق س.پشتوانه طلای رز</t>
  </si>
  <si>
    <t>صندوق س صنایع مفید3- بخشی</t>
  </si>
  <si>
    <t>صندوق س.كالاي زرگر كارآمد</t>
  </si>
  <si>
    <t>صندوق س. بخشی کیان-ب</t>
  </si>
  <si>
    <t>صندوق س. طلای سرخ نوویرا</t>
  </si>
  <si>
    <t>صندوق س بهین خودرو-بخشی</t>
  </si>
  <si>
    <t>صندوق س صنایع اندیشه صبا2-بخشی</t>
  </si>
  <si>
    <t>صندوق س صنایع دایا3-بخشی</t>
  </si>
  <si>
    <t>صندوق پالایشی یکم-سهام</t>
  </si>
  <si>
    <t>افق روشن بانک خاورمیانه صندوق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</si>
  <si>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</si>
  <si>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</si>
  <si>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</si>
  <si>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</si>
  <si>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</si>
  <si>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مرابحه صیدک404-3ماهه18%</t>
  </si>
  <si>
    <t>اسناد خزانه-م1بودجه01-040326</t>
  </si>
  <si>
    <t>مرابحه عام دولت112-ش.خ 040408</t>
  </si>
  <si>
    <t>اسناد خزانه-م3بودجه01-040520</t>
  </si>
  <si>
    <t>مرابحه عام دولت120-ش.خ040417</t>
  </si>
  <si>
    <t>مرابحه عام دولت127-ش.خ040623</t>
  </si>
  <si>
    <t>اسنادخزانه-م4بودجه01-040917</t>
  </si>
  <si>
    <t>اسنادخزانه-م7بودجه01-040714</t>
  </si>
  <si>
    <t>اسنادخزانه-م8بودجه01-040728</t>
  </si>
  <si>
    <t>مرابحه عام دولت131-ش.خ040410</t>
  </si>
  <si>
    <t>مرابحه عام دولت143-ش.خ041009</t>
  </si>
  <si>
    <t>مرابحه اتومبیل سازی فردا061023</t>
  </si>
  <si>
    <t>اجاره توان آفرین ساز 14070216</t>
  </si>
  <si>
    <t>مرابحه عام دولت 166-ش.خ050419</t>
  </si>
  <si>
    <t>مرابحه عطرین نخ قم 070517</t>
  </si>
  <si>
    <t>مرابحه عام دولت203-ش.خ050807</t>
  </si>
  <si>
    <t>مرابحه عام دولت211-ش.خ050528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</si>
  <si>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</si>
  <si>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</si>
  <si>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</si>
  <si>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</si>
  <si>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</si>
  <si>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</si>
  <si>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</si>
  <si>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</si>
  <si>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</si>
  <si>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</si>
  <si>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</si>
  <si>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</si>
  <si>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</si>
  <si>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</si>
  <si>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1404/03/06</t>
  </si>
  <si>
    <t>1404/04/28</t>
  </si>
  <si>
    <t>1404/05/12</t>
  </si>
  <si>
    <t>1404/05/08</t>
  </si>
  <si>
    <t>1404/03/11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</si>
  <si>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</si>
  <si>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</si>
  <si>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</si>
  <si>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</si>
  <si>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</si>
  <si>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1404/04/01</t>
  </si>
  <si>
    <t>1405/05/28</t>
  </si>
  <si>
    <t>1405/08/07</t>
  </si>
  <si>
    <t>1407/05/17</t>
  </si>
  <si>
    <t>1405/04/19</t>
  </si>
  <si>
    <t>1407/02/16</t>
  </si>
  <si>
    <t>1406/10/23</t>
  </si>
  <si>
    <t>1404/10/09</t>
  </si>
  <si>
    <t>1404/04/10</t>
  </si>
  <si>
    <t>1404/06/23</t>
  </si>
  <si>
    <t>1404/04/17</t>
  </si>
  <si>
    <t>1404/04/08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</si>
  <si>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</si>
  <si>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</si>
  <si>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</si>
  <si>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</si>
  <si>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</si>
  <si>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</si>
  <si>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</si>
  <si>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بدلیل انعقاد قرارداد</t>
  </si>
  <si>
    <t>حساب جاری بانک سینا</t>
  </si>
  <si>
    <t>حساب جاری بانک سامان</t>
  </si>
  <si>
    <t xml:space="preserve">سپرده کوتاه مدت موسسه اعتباری ملل </t>
  </si>
  <si>
    <t xml:space="preserve">سپرده کوتاه مدت بانک ملت </t>
  </si>
  <si>
    <t xml:space="preserve">سپرده کوتاه مدت بانک گردشگری </t>
  </si>
  <si>
    <t>سپرده کوتاه مدت بانک صادرات</t>
  </si>
  <si>
    <t xml:space="preserve">سپرده کوتاه مدت بانک شهر </t>
  </si>
  <si>
    <t xml:space="preserve">سپرده کوتاه مدت بانک سینا </t>
  </si>
  <si>
    <t>سپرده کوتاه مدت بانک سامان</t>
  </si>
  <si>
    <t>سپرده کوتاه مدت بانک دی</t>
  </si>
  <si>
    <t xml:space="preserve">سپرده کوتاه مدت بانک خاورمیانه </t>
  </si>
  <si>
    <t>سپرده کوتاه مدت بانک تجارت</t>
  </si>
  <si>
    <t xml:space="preserve">سپرده کوتاه مدت بانک پاسارگاد </t>
  </si>
  <si>
    <t>سپرده بلند مدت بانک گردشگری</t>
  </si>
  <si>
    <t xml:space="preserve">سپرده بلند مدت بانک صادرات </t>
  </si>
  <si>
    <t xml:space="preserve">سپرده بلند مدت بانک دی </t>
  </si>
  <si>
    <t>سپرده بلند مدت بانک پاسارگاد</t>
  </si>
  <si>
    <t>بابت تعدیل کارمزد معاملات صندوق طلای عیار مفید</t>
  </si>
  <si>
    <t>بابت تعدیل کارمزد معاملات صندوق طلای رز</t>
  </si>
  <si>
    <t>اصلاح کارمزد خرید صفولا6121</t>
  </si>
  <si>
    <t>اصلاح کارمزد خرید صندوق طلا عیار مفید</t>
  </si>
  <si>
    <t>اصلاح کارمزد  مرابحه دولت 131</t>
  </si>
  <si>
    <t>اصلاح کارمزد لذیذ</t>
  </si>
  <si>
    <t>اصلاح کارمزد خرید صندوق پشتوانه طلا رز</t>
  </si>
  <si>
    <t>بابت تعدیل مبلغ فروش صندوق اهرمی نارنج</t>
  </si>
  <si>
    <t>بابت تعدیل مبلغ فروش صندوق اهرمی موج فیروزه</t>
  </si>
  <si>
    <t>بابت تعدیل مبلغ فروش صندوق اهرمی کاریزما</t>
  </si>
  <si>
    <t>بابت تعدیل مبلغ فروش صندوق اهرمی بیدار</t>
  </si>
  <si>
    <t>درآمد ناشی از تغییر ارزش دارایی صندوق صندوق طلای عیار مفید</t>
  </si>
  <si>
    <t>درآمد ناشی از تغییر ارزش دارایی صندوق صندوق صبا</t>
  </si>
  <si>
    <t>درآمد ناشی از تغییر ارزش دارایی صندوق صندوق پالایشی یکم-سهام</t>
  </si>
  <si>
    <t>درآمد ناشی از تغییر ارزش دارایی صندوق صندوق س. طلای سرخ نوویرا</t>
  </si>
  <si>
    <t>درآمد ناشی از تغییر ارزش دارایی صندوق صندوق س.بخشی پتروشیمی دماوند-ب</t>
  </si>
  <si>
    <t>درآمد ناشی از تغییر ارزش دارایی صندوق صندوق س. شاخصی کیان-س</t>
  </si>
  <si>
    <t>درآمد ناشی از تغییر ارزش دارایی صندوق افق روشن بانک خاورمیانه</t>
  </si>
  <si>
    <t>درآمد ناشی از تغییر ارزش دارایی صندوق صندوق س ثروت پویا-بخشی</t>
  </si>
  <si>
    <t>درآمد ناشی از تغییر ارزش دارایی صندوق صندوق س بهین خودرو-بخشی</t>
  </si>
  <si>
    <t>درآمد ناشی از تغییر ارزش دارایی صندوق طلوع بامداد مهرگان</t>
  </si>
  <si>
    <t>درآمد ناشی از تغییر ارزش دارایی صندوق سینا</t>
  </si>
  <si>
    <t>درآمد ناشی از تغییر ارزش دارایی صندوق صندوق س. اهرمی کاریزما-واحد عادی</t>
  </si>
  <si>
    <t>درآمد ناشی از تغییر ارزش دارایی صندوق صندوق س. سهام ثروت هامون-س</t>
  </si>
  <si>
    <t>درآمد ناشی از تغییر ارزش دارایی صندوق صندوق اهرمی موج-واحدهای عادی</t>
  </si>
  <si>
    <t>درآمد ناشی از تغییر ارزش دارایی صندوق صندوق سهامی حفظ ارزش دماوند</t>
  </si>
  <si>
    <t>درآمد ناشی از تغییر ارزش دارایی صندوق صندوق س. بخشی پتروآبان-ب</t>
  </si>
  <si>
    <t>درآمد ناشی از تغییر ارزش دارایی صندوق صندوق س. بخشی کیان-ب</t>
  </si>
  <si>
    <t>درآمد ناشی از تغییر ارزش دارایی صندوق صندوق س صنایع مفید3- بخشی</t>
  </si>
  <si>
    <t>درآمد ناشی از تغییر ارزش دارایی صندوق صندوق س سهامی بیدار-واحدهای عادی</t>
  </si>
  <si>
    <t>درآمد ناشی از تغییر ارزش دارایی صندوق ص.س. اهرمی نارنج - واحدهای عادی</t>
  </si>
  <si>
    <t>درآمد ناشی از تغییر ارزش دارایی صندوق صندوق س.بخشی صنایع پاداش-ب</t>
  </si>
  <si>
    <t>درآمد ناشی از تغییر ارزش دارایی صندوق صندوق س.سهامی درخشان آمیتیس-س</t>
  </si>
  <si>
    <t>درآمد ناشی از تغییر ارزش دارایی صندوق صندوق س صنایع دایا3-بخشی</t>
  </si>
  <si>
    <t>درآمد ناشی از تغییر ارزش دارایی صندوق صندوق س.پشتوانه طلای رز</t>
  </si>
  <si>
    <t>درآمد ناشی از تغییر ارزش دارایی صندوق صندوق س.پشتوانه طلا زرگرکارآمد</t>
  </si>
  <si>
    <t>درآمد ناشی از تغییر ارزش دارایی صندوق صندوق س صنایع سینا1-بخشی</t>
  </si>
  <si>
    <t>درآمد ناشی از تغییر ارزش دارایی صندوق صندوق س صنایع اندیشه صبا2-بخشی</t>
  </si>
  <si>
    <t>درآمد ناشی از تغییر ارزش دارایی صندوق صندوق راهبرصنایع مهرگان1-بخشی</t>
  </si>
  <si>
    <t>درآمد ناشی از تغییر ارزش دارایی صندوق صندوق س.پشتوانه طلای پاداش</t>
  </si>
  <si>
    <t>درآمد ناشی از تغییر ارزش دارایی صندوق صندوق س.پشتوانه طلا آرمان آتی</t>
  </si>
  <si>
    <t>درآمد ناشی از تغییر ارزش دارایی صندوق صندوق س. کوانتوم بهاوند-س</t>
  </si>
  <si>
    <t>درآمد ناشی از تغییر ارزش دارایی بادرآمدثابت صکوک مرابحه صیدک404-3ماهه18%</t>
  </si>
  <si>
    <t>درآمد ناشی از تغییر ارزش دارایی بادرآمدثابت صکوک مرابحه دعبید12-3ماهه18%</t>
  </si>
  <si>
    <t>درآمد ناشی از تغییر ارزش دارایی بادرآمدثابت اسناد خزانه-م1بودجه01-040326</t>
  </si>
  <si>
    <t>درآمد ناشی از تغییر ارزش دارایی بادرآمدثابت مرابحه عام دولت112-ش.خ 040408</t>
  </si>
  <si>
    <t>درآمد ناشی از تغییر ارزش دارایی بادرآمدثابت اسناد خزانه-م3بودجه01-040520</t>
  </si>
  <si>
    <t>درآمد ناشی از تغییر ارزش دارایی بادرآمدثابت مرابحه عام دولت120-ش.خ040417</t>
  </si>
  <si>
    <t>درآمد ناشی از تغییر ارزش دارایی بادرآمدثابت مرابحه عام دولت127-ش.خ040623</t>
  </si>
  <si>
    <t>درآمد ناشی از تغییر ارزش دارایی بادرآمدثابت اسنادخزانه-م4بودجه01-040917</t>
  </si>
  <si>
    <t>درآمد ناشی از تغییر ارزش دارایی بادرآمدثابت اسنادخزانه-م7بودجه01-040714</t>
  </si>
  <si>
    <t>درآمد ناشی از تغییر ارزش دارایی بادرآمدثابت اسنادخزانه-م8بودجه01-040728</t>
  </si>
  <si>
    <t>درآمد ناشی از تغییر ارزش دارایی بادرآمدثابت مرابحه عام دولت131-ش.خ040410</t>
  </si>
  <si>
    <t>درآمد ناشی از تغییر ارزش دارایی بادرآمدثابت مرابحه بافندگی پرنیا060718</t>
  </si>
  <si>
    <t>درآمد ناشی از تغییر ارزش دارایی بادرآمدثابت مرابحه عام دولت143-ش.خ041009</t>
  </si>
  <si>
    <t>درآمد ناشی از تغییر ارزش دارایی بادرآمدثابت اسنادخزانه-م1بودجه02-050325</t>
  </si>
  <si>
    <t>درآمد ناشی از تغییر ارزش دارایی بادرآمدثابت مرابحه اتومبیل سازی فردا061023</t>
  </si>
  <si>
    <t>درآمد ناشی از تغییر ارزش دارایی بادرآمدثابت مرابحه داروسازی روژین061116</t>
  </si>
  <si>
    <t>درآمد ناشی از تغییر ارزش دارایی بادرآمدثابت صکوک مرابحه فولاژ612-بدون ضامن</t>
  </si>
  <si>
    <t>درآمد ناشی از تغییر ارزش دارایی بادرآمدثابت اسناد خزانه-م11بودجه02-050720</t>
  </si>
  <si>
    <t>درآمد ناشی از تغییر ارزش دارایی بادرآمدثابت اجاره توان آفرین ساز 14070216</t>
  </si>
  <si>
    <t>درآمد ناشی از تغییر ارزش دارایی بادرآمدثابت مرابحه عام دولت162-ش.خ050329</t>
  </si>
  <si>
    <t>درآمد ناشی از تغییر ارزش دارایی بادرآمدثابت مرابحه عام دولت 166-ش.خ050419</t>
  </si>
  <si>
    <t>درآمد ناشی از تغییر ارزش دارایی بادرآمدثابت مرابحه عطرین نخ قم 070517</t>
  </si>
  <si>
    <t>درآمد ناشی از تغییر ارزش دارایی بادرآمدثابت مرابحه عام دولت191-ش.خ060328</t>
  </si>
  <si>
    <t>درآمد ناشی از تغییر ارزش دارایی بادرآمدثابت مرابحه عام دولت202-ش.خ060530</t>
  </si>
  <si>
    <t>درآمد ناشی از تغییر ارزش دارایی بادرآمدثابت مرابحه عام دولت203-ش.خ050807</t>
  </si>
  <si>
    <t>درآمد ناشی از تغییر ارزش دارایی بادرآمدثابت مرابحه عام دولت207-ش.خ060614</t>
  </si>
  <si>
    <t>درآمد ناشی از تغییر ارزش دارایی بادرآمدثابت مرابحه عام دولت211-ش.خ050528</t>
  </si>
  <si>
    <t>درآمد ناشی از تغییر ارزش دارایی بادرآمدثابت مرابحه عام دولت221-ش.خ060830</t>
  </si>
  <si>
    <t>درآمد ناشی از تغییر ارزش دارایی بادرآمدثابت مرابحه عام دولت228-ش.خ070521</t>
  </si>
  <si>
    <t>درآمد ناشی از تغییر ارزش دارایی بادرآمدثابت مرابحه عام دولت232-ش.خ070725</t>
  </si>
  <si>
    <t>درآمد ناشی از تغییر ارزش دارایی بادرآمدثابت مرابحه عام دولت235-ش.خ060915</t>
  </si>
  <si>
    <t>درآمد ناشی از تغییر ارزش دارایی بادرآمدثابت مرابحه عام دولت239-ش.خ070922</t>
  </si>
  <si>
    <t>درآمد ناشی از تغییر ارزش دارایی بادرآمدثابت مرابحه عام دولت245-ش.خ070813</t>
  </si>
  <si>
    <t>درآمد ناشی از تغییر ارزش دارایی بادرآمدثابت مرابحه عام دولت246-ش.خ070820</t>
  </si>
  <si>
    <t>درآمد ناشی از تغییر ارزش دارایی بادرآمدثابت مرابحه عام دولت253-ش.خ070311</t>
  </si>
  <si>
    <t>درآمد ناشی از تغییر ارزش دارایی بادرآمدثابت مرابحه عام دولت259-ش.خ070502</t>
  </si>
  <si>
    <t>سپرده کوتاه مدت موسسه اعتباری ملل</t>
  </si>
  <si>
    <t>سپرده کوتاه مدت بانک ملت</t>
  </si>
  <si>
    <t>سپرده کوتاه مدت بانک گردشگری</t>
  </si>
  <si>
    <t>سپرده کوتاه مدت بانک شهر</t>
  </si>
  <si>
    <t>سپرده کوتاه مدت بانک سینا</t>
  </si>
  <si>
    <t>سپرده کوتاه مدت بانک خاورمیانه</t>
  </si>
  <si>
    <t>سپرده بلند مدت موسسه اعتباری ملل</t>
  </si>
  <si>
    <t>سپرده بلند مدت بانک ملت</t>
  </si>
  <si>
    <t>سپرده بلند مدت بانک صادرات</t>
  </si>
  <si>
    <t>سپرده بلند مدت بانک سامان</t>
  </si>
  <si>
    <t>سپرده بلند مدت بانک دی</t>
  </si>
  <si>
    <t>سپرده بلند مدت بانک خاورمیانه</t>
  </si>
  <si>
    <t xml:space="preserve">سپرده کوتاه مدت بانک صادرات </t>
  </si>
  <si>
    <t xml:space="preserve">سپرده کوتاه مدت بانک دی </t>
  </si>
  <si>
    <t xml:space="preserve">سپرده کوتاه مدت بانک تجارت </t>
  </si>
  <si>
    <t>سپرده بلند مدت بانک تجارت</t>
  </si>
  <si>
    <t xml:space="preserve">سپرده بلند مدت موسسه اعتباری ملل </t>
  </si>
  <si>
    <t xml:space="preserve">سپرده بلند مدت بانک گردشگری </t>
  </si>
  <si>
    <t xml:space="preserve">سپرده بلند مدت بانک تجارت </t>
  </si>
  <si>
    <t xml:space="preserve">سپرده بلند مدت بانک پاسارگاد </t>
  </si>
  <si>
    <t>جمع دارایی ها</t>
  </si>
  <si>
    <t xml:space="preserve"> صندوق س. کوانتوم بهاوند-س</t>
  </si>
  <si>
    <t>تصمیمات شرکت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</si>
</sst>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"/>
  </numFmts>
  <fonts count="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8E8E93"/>
      <name val="IRANSans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9" fontId="8" fillId="0" borderId="0" applyFont="0" applyFill="0" applyBorder="0" applyAlignment="0" applyProtection="0"/>
  </cellStyleXfs>
  <cellXfs count="66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6" fillId="0" borderId="0" xfId="2" applyAlignment="1">
      <alignment horizontal="left"/>
    </xf>
    <xf numFmtId="0" fontId="4" fillId="0" borderId="3" xfId="2" applyFont="1" applyBorder="1" applyAlignment="1">
      <alignment horizontal="center" vertical="center" wrapText="1"/>
    </xf>
    <xf numFmtId="0" fontId="6" fillId="0" borderId="2" xfId="2" applyBorder="1" applyAlignment="1">
      <alignment horizontal="left"/>
    </xf>
    <xf numFmtId="0" fontId="5" fillId="0" borderId="0" xfId="2" applyFont="1" applyAlignment="1">
      <alignment horizontal="right" vertical="top"/>
    </xf>
    <xf numFmtId="3" fontId="5" fillId="0" borderId="0" xfId="2" applyNumberFormat="1" applyFont="1" applyAlignment="1">
      <alignment horizontal="right" vertical="top"/>
    </xf>
    <xf numFmtId="3" fontId="6" fillId="0" borderId="0" xfId="2" applyNumberFormat="1" applyAlignment="1">
      <alignment horizontal="left"/>
    </xf>
    <xf numFmtId="165" fontId="0" fillId="0" borderId="0" xfId="1" applyNumberFormat="1" applyFont="1" applyAlignment="1">
      <alignment horizontal="left"/>
    </xf>
    <xf numFmtId="0" fontId="5" fillId="0" borderId="4" xfId="2" applyFont="1" applyBorder="1" applyAlignment="1">
      <alignment horizontal="right" vertical="top"/>
    </xf>
    <xf numFmtId="3" fontId="5" fillId="0" borderId="4" xfId="2" applyNumberFormat="1" applyFont="1" applyBorder="1" applyAlignment="1">
      <alignment horizontal="right" vertical="top"/>
    </xf>
    <xf numFmtId="0" fontId="4" fillId="0" borderId="5" xfId="2" applyFont="1" applyBorder="1" applyAlignment="1">
      <alignment horizontal="center" vertical="center"/>
    </xf>
    <xf numFmtId="3" fontId="5" fillId="0" borderId="5" xfId="2" applyNumberFormat="1" applyFont="1" applyBorder="1" applyAlignment="1">
      <alignment horizontal="right" vertical="top"/>
    </xf>
    <xf numFmtId="3" fontId="7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10" fontId="0" fillId="0" borderId="0" xfId="3" applyNumberFormat="1" applyFont="1" applyAlignment="1">
      <alignment horizontal="left"/>
    </xf>
    <xf numFmtId="2" fontId="0" fillId="0" borderId="0" xfId="3" applyNumberFormat="1" applyFont="1" applyAlignment="1">
      <alignment horizontal="left"/>
    </xf>
    <xf numFmtId="2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3" fontId="5" fillId="0" borderId="0" xfId="0" applyNumberFormat="1" applyFont="1" applyAlignment="1">
      <alignment vertical="top"/>
    </xf>
    <xf numFmtId="3" fontId="5" fillId="0" borderId="4" xfId="0" applyNumberFormat="1" applyFont="1" applyBorder="1" applyAlignment="1">
      <alignment vertical="top"/>
    </xf>
    <xf numFmtId="3" fontId="5" fillId="0" borderId="2" xfId="0" applyNumberFormat="1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5" fillId="0" borderId="0" xfId="2" applyNumberFormat="1" applyFont="1" applyAlignment="1">
      <alignment horizontal="right" vertical="top"/>
    </xf>
    <xf numFmtId="3" fontId="5" fillId="0" borderId="5" xfId="2" applyNumberFormat="1" applyFont="1" applyBorder="1" applyAlignment="1">
      <alignment horizontal="right" vertical="top"/>
    </xf>
    <xf numFmtId="0" fontId="1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4" fillId="0" borderId="4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405642CD-1614-4936-9971-C04A714E3E4C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C6"/>
  <sheetViews>
    <sheetView rightToLeft="1" tabSelected="1" workbookViewId="0">
      <selection sqref="A1:C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44" t="s">
        <v>0</v>
      </c>
      <c r="B1" s="44"/>
      <c r="C1" s="44"/>
    </row>
    <row r="2" spans="1:3" ht="21.75" customHeight="1">
      <c r="A2" s="44" t="s">
        <v>1</v>
      </c>
      <c r="B2" s="44"/>
      <c r="C2" s="44"/>
    </row>
    <row r="3" spans="1:3" ht="21.75" customHeight="1">
      <c r="A3" s="44" t="s">
        <v>2</v>
      </c>
      <c r="B3" s="44"/>
      <c r="C3" s="44"/>
    </row>
    <row r="4" spans="1:3" ht="7.35" customHeight="1"/>
    <row r="5" spans="1:3" ht="123.6" customHeight="1">
      <c r="B5" s="45"/>
    </row>
    <row r="6" spans="1:3" ht="123.6" customHeight="1">
      <c r="B6" s="45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W66"/>
  <sheetViews>
    <sheetView rightToLeft="1" view="pageBreakPreview" topLeftCell="A27" zoomScaleNormal="100" zoomScaleSheetLayoutView="100" workbookViewId="0">
      <selection activeCell="R47" sqref="R47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7.28515625" bestFit="1" customWidth="1"/>
    <col min="5" max="5" width="1.28515625" customWidth="1"/>
    <col min="6" max="6" width="18.7109375" bestFit="1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9.42578125" bestFit="1" customWidth="1"/>
    <col min="13" max="13" width="1.28515625" customWidth="1"/>
    <col min="14" max="14" width="18.42578125" bestFit="1" customWidth="1"/>
    <col min="15" max="15" width="1.28515625" customWidth="1"/>
    <col min="16" max="16" width="16.85546875" bestFit="1" customWidth="1"/>
    <col min="17" max="17" width="1.28515625" customWidth="1"/>
    <col min="18" max="18" width="19.42578125" customWidth="1"/>
    <col min="19" max="19" width="0.28515625" customWidth="1"/>
    <col min="20" max="20" width="56.42578125" bestFit="1" customWidth="1"/>
    <col min="21" max="21" width="18.85546875" bestFit="1" customWidth="1"/>
    <col min="22" max="22" width="13.140625" bestFit="1" customWidth="1"/>
    <col min="23" max="23" width="9.28515625" bestFit="1" customWidth="1"/>
  </cols>
  <sheetData>
    <row r="1" spans="1:23" ht="29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23" ht="21.75" customHeight="1">
      <c r="A2" s="44" t="s">
        <v>141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23" ht="21.75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23" ht="14.45" customHeight="1"/>
    <row r="5" spans="1:23" ht="14.45" customHeight="1">
      <c r="A5" s="1" t="s">
        <v>199</v>
      </c>
      <c r="B5" s="46" t="s">
        <v>200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23" ht="14.45" customHeight="1">
      <c r="D6" s="47" t="s">
        <v>160</v>
      </c>
      <c r="E6" s="47"/>
      <c r="F6" s="47"/>
      <c r="G6" s="47"/>
      <c r="H6" s="47"/>
      <c r="I6" s="47"/>
      <c r="J6" s="47"/>
      <c r="L6" s="47" t="s">
        <v>161</v>
      </c>
      <c r="M6" s="47"/>
      <c r="N6" s="47"/>
      <c r="O6" s="47"/>
      <c r="P6" s="47"/>
      <c r="Q6" s="47"/>
      <c r="R6" s="47"/>
    </row>
    <row r="7" spans="1:23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3" ht="14.45" customHeight="1">
      <c r="A8" s="47" t="s">
        <v>201</v>
      </c>
      <c r="B8" s="47"/>
      <c r="D8" s="2" t="s">
        <v>202</v>
      </c>
      <c r="F8" s="2" t="s">
        <v>164</v>
      </c>
      <c r="H8" s="2" t="s">
        <v>165</v>
      </c>
      <c r="J8" s="2" t="s">
        <v>21</v>
      </c>
      <c r="L8" s="2" t="s">
        <v>202</v>
      </c>
      <c r="N8" s="2" t="s">
        <v>164</v>
      </c>
      <c r="P8" s="2" t="s">
        <v>165</v>
      </c>
      <c r="R8" s="2" t="s">
        <v>21</v>
      </c>
    </row>
    <row r="9" spans="1:23" ht="21.75" customHeight="1">
      <c r="A9" s="50" t="s">
        <v>203</v>
      </c>
      <c r="B9" s="50"/>
      <c r="D9" s="6">
        <v>0</v>
      </c>
      <c r="F9" s="6">
        <v>0</v>
      </c>
      <c r="H9" s="6">
        <v>0</v>
      </c>
      <c r="J9" s="6">
        <f>D9+F9+H9</f>
        <v>0</v>
      </c>
      <c r="L9" s="6">
        <v>380420196</v>
      </c>
      <c r="N9" s="6">
        <v>0</v>
      </c>
      <c r="P9" s="6">
        <v>206885371</v>
      </c>
      <c r="R9" s="6">
        <f>L9+N9+P9</f>
        <v>587305567</v>
      </c>
      <c r="T9" t="s">
        <v>323</v>
      </c>
      <c r="U9">
        <v>0</v>
      </c>
      <c r="V9">
        <v>0</v>
      </c>
      <c r="W9">
        <f>VLOOKUP(U9,$N$9:$N$45,1,0)</f>
        <v>0</v>
      </c>
    </row>
    <row r="10" spans="1:23" ht="21.75" customHeight="1">
      <c r="A10" s="55" t="s">
        <v>204</v>
      </c>
      <c r="B10" s="55"/>
      <c r="D10" s="10">
        <v>0</v>
      </c>
      <c r="F10" s="10">
        <v>0</v>
      </c>
      <c r="H10" s="10">
        <v>0</v>
      </c>
      <c r="J10" s="10">
        <f t="shared" ref="J10:J45" si="0">D10+F10+H10</f>
        <v>0</v>
      </c>
      <c r="L10" s="10">
        <v>0</v>
      </c>
      <c r="N10" s="10">
        <v>0</v>
      </c>
      <c r="P10" s="10">
        <v>37163078659</v>
      </c>
      <c r="R10" s="10">
        <f t="shared" ref="R10:R45" si="1">L10+N10+P10</f>
        <v>37163078659</v>
      </c>
      <c r="T10" t="s">
        <v>324</v>
      </c>
      <c r="U10">
        <v>42700325</v>
      </c>
      <c r="V10">
        <v>0</v>
      </c>
      <c r="W10" t="e">
        <f t="shared" ref="W10:W44" si="2">VLOOKUP(U10,$N$9:$N$45,1,0)</f>
        <v>#N/A</v>
      </c>
    </row>
    <row r="11" spans="1:23" ht="21.75" customHeight="1">
      <c r="A11" s="55" t="s">
        <v>205</v>
      </c>
      <c r="B11" s="55"/>
      <c r="D11" s="10">
        <v>0</v>
      </c>
      <c r="F11" s="10">
        <v>0</v>
      </c>
      <c r="H11" s="10">
        <v>0</v>
      </c>
      <c r="J11" s="10">
        <f t="shared" si="0"/>
        <v>0</v>
      </c>
      <c r="L11" s="10">
        <v>530994062</v>
      </c>
      <c r="N11" s="10">
        <v>0</v>
      </c>
      <c r="P11" s="10">
        <v>348230786</v>
      </c>
      <c r="R11" s="10">
        <f t="shared" si="1"/>
        <v>879224848</v>
      </c>
      <c r="T11" t="s">
        <v>325</v>
      </c>
      <c r="U11">
        <v>0</v>
      </c>
      <c r="V11">
        <v>0</v>
      </c>
      <c r="W11">
        <f t="shared" si="2"/>
        <v>0</v>
      </c>
    </row>
    <row r="12" spans="1:23" ht="21.75" customHeight="1">
      <c r="A12" s="55" t="s">
        <v>206</v>
      </c>
      <c r="B12" s="55"/>
      <c r="D12" s="10">
        <v>0</v>
      </c>
      <c r="F12" s="10">
        <v>0</v>
      </c>
      <c r="H12" s="10">
        <v>0</v>
      </c>
      <c r="J12" s="10">
        <f t="shared" si="0"/>
        <v>0</v>
      </c>
      <c r="L12" s="10">
        <v>0</v>
      </c>
      <c r="N12" s="10">
        <v>0</v>
      </c>
      <c r="P12" s="10">
        <v>40587182460</v>
      </c>
      <c r="R12" s="10">
        <f t="shared" si="1"/>
        <v>40587182460</v>
      </c>
      <c r="T12" t="s">
        <v>326</v>
      </c>
      <c r="U12">
        <v>0</v>
      </c>
      <c r="V12">
        <v>0</v>
      </c>
      <c r="W12">
        <f t="shared" si="2"/>
        <v>0</v>
      </c>
    </row>
    <row r="13" spans="1:23" ht="21.75" customHeight="1">
      <c r="A13" s="55" t="s">
        <v>207</v>
      </c>
      <c r="B13" s="55"/>
      <c r="D13" s="10">
        <v>0</v>
      </c>
      <c r="F13" s="10">
        <v>0</v>
      </c>
      <c r="H13" s="10">
        <v>0</v>
      </c>
      <c r="J13" s="10">
        <f t="shared" si="0"/>
        <v>0</v>
      </c>
      <c r="L13" s="10">
        <v>556681978</v>
      </c>
      <c r="N13" s="10">
        <v>0</v>
      </c>
      <c r="P13" s="10">
        <v>396240997</v>
      </c>
      <c r="R13" s="10">
        <f t="shared" si="1"/>
        <v>952922975</v>
      </c>
      <c r="T13" t="s">
        <v>327</v>
      </c>
      <c r="U13">
        <v>0</v>
      </c>
      <c r="V13">
        <v>0</v>
      </c>
      <c r="W13">
        <f t="shared" si="2"/>
        <v>0</v>
      </c>
    </row>
    <row r="14" spans="1:23" ht="21.75" customHeight="1">
      <c r="A14" s="55" t="s">
        <v>208</v>
      </c>
      <c r="B14" s="55"/>
      <c r="D14" s="10">
        <v>0</v>
      </c>
      <c r="F14" s="10">
        <v>0</v>
      </c>
      <c r="H14" s="10">
        <v>0</v>
      </c>
      <c r="J14" s="10">
        <f t="shared" si="0"/>
        <v>0</v>
      </c>
      <c r="L14" s="10">
        <v>878407183</v>
      </c>
      <c r="N14" s="10">
        <v>0</v>
      </c>
      <c r="P14" s="10">
        <v>449031427</v>
      </c>
      <c r="R14" s="10">
        <f t="shared" si="1"/>
        <v>1327438610</v>
      </c>
      <c r="T14" t="s">
        <v>328</v>
      </c>
      <c r="U14">
        <v>0</v>
      </c>
      <c r="V14">
        <v>0</v>
      </c>
      <c r="W14">
        <f t="shared" si="2"/>
        <v>0</v>
      </c>
    </row>
    <row r="15" spans="1:23" ht="21.75" customHeight="1">
      <c r="A15" s="55" t="s">
        <v>209</v>
      </c>
      <c r="B15" s="55"/>
      <c r="D15" s="10">
        <v>0</v>
      </c>
      <c r="F15" s="10">
        <v>0</v>
      </c>
      <c r="H15" s="10">
        <v>0</v>
      </c>
      <c r="J15" s="10">
        <f t="shared" si="0"/>
        <v>0</v>
      </c>
      <c r="L15" s="10">
        <v>0</v>
      </c>
      <c r="N15" s="10">
        <v>0</v>
      </c>
      <c r="P15" s="10">
        <v>33989587187</v>
      </c>
      <c r="R15" s="10">
        <f t="shared" si="1"/>
        <v>33989587187</v>
      </c>
      <c r="T15" t="s">
        <v>329</v>
      </c>
      <c r="U15">
        <v>0</v>
      </c>
      <c r="V15">
        <v>0</v>
      </c>
      <c r="W15">
        <f t="shared" si="2"/>
        <v>0</v>
      </c>
    </row>
    <row r="16" spans="1:23" ht="21.75" customHeight="1">
      <c r="A16" s="55" t="s">
        <v>210</v>
      </c>
      <c r="B16" s="55"/>
      <c r="D16" s="10">
        <v>0</v>
      </c>
      <c r="F16" s="10">
        <v>0</v>
      </c>
      <c r="H16" s="10">
        <v>0</v>
      </c>
      <c r="J16" s="10">
        <f t="shared" si="0"/>
        <v>0</v>
      </c>
      <c r="L16" s="10">
        <v>0</v>
      </c>
      <c r="N16" s="10">
        <v>0</v>
      </c>
      <c r="P16" s="10">
        <v>7742071650</v>
      </c>
      <c r="R16" s="10">
        <f t="shared" si="1"/>
        <v>7742071650</v>
      </c>
      <c r="T16" t="s">
        <v>330</v>
      </c>
      <c r="U16">
        <v>0</v>
      </c>
      <c r="V16">
        <v>0</v>
      </c>
      <c r="W16">
        <f t="shared" si="2"/>
        <v>0</v>
      </c>
    </row>
    <row r="17" spans="1:23" ht="21.75" customHeight="1">
      <c r="A17" s="55" t="s">
        <v>211</v>
      </c>
      <c r="B17" s="55"/>
      <c r="D17" s="10">
        <v>0</v>
      </c>
      <c r="F17" s="10">
        <v>0</v>
      </c>
      <c r="H17" s="10">
        <v>0</v>
      </c>
      <c r="J17" s="10">
        <f t="shared" si="0"/>
        <v>0</v>
      </c>
      <c r="L17" s="10">
        <v>0</v>
      </c>
      <c r="N17" s="10">
        <v>0</v>
      </c>
      <c r="P17" s="10">
        <v>4122401113</v>
      </c>
      <c r="R17" s="10">
        <f t="shared" si="1"/>
        <v>4122401113</v>
      </c>
      <c r="T17" t="s">
        <v>331</v>
      </c>
      <c r="U17">
        <v>0</v>
      </c>
      <c r="V17">
        <v>0</v>
      </c>
      <c r="W17">
        <f t="shared" si="2"/>
        <v>0</v>
      </c>
    </row>
    <row r="18" spans="1:23" ht="21.75" customHeight="1">
      <c r="A18" s="55" t="s">
        <v>212</v>
      </c>
      <c r="B18" s="55"/>
      <c r="D18" s="10">
        <v>0</v>
      </c>
      <c r="F18" s="10">
        <v>0</v>
      </c>
      <c r="H18" s="10">
        <v>0</v>
      </c>
      <c r="J18" s="10">
        <f t="shared" si="0"/>
        <v>0</v>
      </c>
      <c r="L18" s="10">
        <v>14847123157</v>
      </c>
      <c r="N18" s="10">
        <v>0</v>
      </c>
      <c r="P18" s="10">
        <v>6006100000</v>
      </c>
      <c r="R18" s="10">
        <f t="shared" si="1"/>
        <v>20853223157</v>
      </c>
      <c r="T18" t="s">
        <v>332</v>
      </c>
      <c r="U18">
        <v>0</v>
      </c>
      <c r="V18">
        <v>0</v>
      </c>
      <c r="W18">
        <f t="shared" si="2"/>
        <v>0</v>
      </c>
    </row>
    <row r="19" spans="1:23" ht="21.75" customHeight="1">
      <c r="A19" s="55" t="s">
        <v>213</v>
      </c>
      <c r="B19" s="55"/>
      <c r="D19" s="10">
        <v>0</v>
      </c>
      <c r="F19" s="10">
        <v>0</v>
      </c>
      <c r="H19" s="10">
        <v>0</v>
      </c>
      <c r="J19" s="10">
        <f t="shared" si="0"/>
        <v>0</v>
      </c>
      <c r="L19" s="10">
        <v>78628794609</v>
      </c>
      <c r="N19" s="10">
        <v>0</v>
      </c>
      <c r="P19" s="10">
        <v>40576702848</v>
      </c>
      <c r="R19" s="10">
        <f t="shared" si="1"/>
        <v>119205497457</v>
      </c>
      <c r="T19" t="s">
        <v>333</v>
      </c>
      <c r="U19">
        <v>0</v>
      </c>
      <c r="V19">
        <v>0</v>
      </c>
      <c r="W19">
        <f t="shared" si="2"/>
        <v>0</v>
      </c>
    </row>
    <row r="20" spans="1:23" ht="21.75" customHeight="1">
      <c r="A20" s="55" t="s">
        <v>61</v>
      </c>
      <c r="B20" s="55"/>
      <c r="D20" s="10">
        <v>0</v>
      </c>
      <c r="F20" s="10">
        <v>1673372908</v>
      </c>
      <c r="H20" s="10">
        <v>0</v>
      </c>
      <c r="J20" s="10">
        <f t="shared" si="0"/>
        <v>1673372908</v>
      </c>
      <c r="L20" s="10">
        <v>0</v>
      </c>
      <c r="N20" s="10">
        <v>16085581734</v>
      </c>
      <c r="P20" s="10">
        <v>4939819919</v>
      </c>
      <c r="R20" s="10">
        <f t="shared" si="1"/>
        <v>21025401653</v>
      </c>
      <c r="T20" t="s">
        <v>334</v>
      </c>
      <c r="U20" s="21">
        <v>17934249111</v>
      </c>
      <c r="V20">
        <v>0</v>
      </c>
      <c r="W20" t="e">
        <f t="shared" si="2"/>
        <v>#N/A</v>
      </c>
    </row>
    <row r="21" spans="1:23" ht="21.75" customHeight="1">
      <c r="A21" s="55" t="s">
        <v>214</v>
      </c>
      <c r="B21" s="55"/>
      <c r="D21" s="10">
        <v>0</v>
      </c>
      <c r="F21" s="10">
        <v>0</v>
      </c>
      <c r="H21" s="10">
        <v>0</v>
      </c>
      <c r="J21" s="10">
        <f t="shared" si="0"/>
        <v>0</v>
      </c>
      <c r="L21" s="10">
        <v>98496749503</v>
      </c>
      <c r="N21" s="10">
        <v>0</v>
      </c>
      <c r="P21" s="10">
        <v>-36428250000</v>
      </c>
      <c r="R21" s="10">
        <f t="shared" si="1"/>
        <v>62068499503</v>
      </c>
      <c r="T21" t="s">
        <v>335</v>
      </c>
      <c r="U21">
        <v>0</v>
      </c>
      <c r="V21">
        <v>0</v>
      </c>
      <c r="W21">
        <f t="shared" si="2"/>
        <v>0</v>
      </c>
    </row>
    <row r="22" spans="1:23" ht="21.75" customHeight="1">
      <c r="A22" s="55" t="s">
        <v>112</v>
      </c>
      <c r="B22" s="55"/>
      <c r="D22" s="10">
        <v>16543039075</v>
      </c>
      <c r="F22" s="10">
        <v>4456886374</v>
      </c>
      <c r="H22" s="10">
        <v>0</v>
      </c>
      <c r="J22" s="10">
        <f t="shared" si="0"/>
        <v>20999925449</v>
      </c>
      <c r="L22" s="10">
        <v>161570455232</v>
      </c>
      <c r="N22" s="10">
        <v>4456886374</v>
      </c>
      <c r="P22" s="10">
        <v>-35978155304</v>
      </c>
      <c r="R22" s="10">
        <f t="shared" si="1"/>
        <v>130049186302</v>
      </c>
      <c r="T22" t="s">
        <v>336</v>
      </c>
      <c r="U22">
        <v>0</v>
      </c>
      <c r="V22">
        <v>16085581734</v>
      </c>
      <c r="W22">
        <f t="shared" si="2"/>
        <v>0</v>
      </c>
    </row>
    <row r="23" spans="1:23" ht="21.75" customHeight="1">
      <c r="A23" s="55" t="s">
        <v>215</v>
      </c>
      <c r="B23" s="55"/>
      <c r="D23" s="10">
        <v>0</v>
      </c>
      <c r="F23" s="10">
        <v>0</v>
      </c>
      <c r="H23" s="10">
        <v>0</v>
      </c>
      <c r="J23" s="10">
        <f t="shared" si="0"/>
        <v>0</v>
      </c>
      <c r="L23" s="10">
        <v>153073702843</v>
      </c>
      <c r="N23" s="10">
        <v>0</v>
      </c>
      <c r="P23" s="10">
        <v>50431667177</v>
      </c>
      <c r="R23" s="10">
        <f t="shared" si="1"/>
        <v>203505370020</v>
      </c>
      <c r="T23" t="s">
        <v>337</v>
      </c>
      <c r="U23">
        <v>0</v>
      </c>
      <c r="V23">
        <v>0</v>
      </c>
      <c r="W23">
        <f t="shared" si="2"/>
        <v>0</v>
      </c>
    </row>
    <row r="24" spans="1:23" ht="21.75" customHeight="1">
      <c r="A24" s="55" t="s">
        <v>216</v>
      </c>
      <c r="B24" s="55"/>
      <c r="D24" s="10">
        <v>0</v>
      </c>
      <c r="F24" s="10">
        <v>0</v>
      </c>
      <c r="H24" s="10">
        <v>0</v>
      </c>
      <c r="J24" s="10">
        <f t="shared" si="0"/>
        <v>0</v>
      </c>
      <c r="L24" s="10">
        <v>351454231175</v>
      </c>
      <c r="N24" s="10">
        <v>0</v>
      </c>
      <c r="P24" s="10">
        <v>88395435737</v>
      </c>
      <c r="R24" s="10">
        <f t="shared" si="1"/>
        <v>439849666912</v>
      </c>
      <c r="T24" t="s">
        <v>338</v>
      </c>
      <c r="U24">
        <v>30103312500</v>
      </c>
      <c r="V24">
        <v>0</v>
      </c>
      <c r="W24" t="e">
        <f t="shared" si="2"/>
        <v>#N/A</v>
      </c>
    </row>
    <row r="25" spans="1:23" ht="21.75" customHeight="1">
      <c r="A25" s="55" t="s">
        <v>217</v>
      </c>
      <c r="B25" s="55"/>
      <c r="D25" s="10">
        <v>0</v>
      </c>
      <c r="F25" s="10">
        <v>0</v>
      </c>
      <c r="H25" s="10">
        <v>0</v>
      </c>
      <c r="J25" s="10">
        <f t="shared" si="0"/>
        <v>0</v>
      </c>
      <c r="L25" s="10">
        <v>136435747550</v>
      </c>
      <c r="N25" s="10">
        <v>0</v>
      </c>
      <c r="P25" s="10">
        <v>43184211668</v>
      </c>
      <c r="R25" s="10">
        <f t="shared" si="1"/>
        <v>179619959218</v>
      </c>
      <c r="T25" t="s">
        <v>339</v>
      </c>
      <c r="U25">
        <v>0</v>
      </c>
      <c r="V25">
        <v>4456886374</v>
      </c>
      <c r="W25">
        <f t="shared" si="2"/>
        <v>0</v>
      </c>
    </row>
    <row r="26" spans="1:23" ht="21.75" customHeight="1">
      <c r="A26" s="55" t="s">
        <v>79</v>
      </c>
      <c r="B26" s="55"/>
      <c r="D26" s="10">
        <v>7383143762</v>
      </c>
      <c r="F26" s="10">
        <v>-11833562000</v>
      </c>
      <c r="H26" s="10">
        <v>0</v>
      </c>
      <c r="J26" s="10">
        <f t="shared" si="0"/>
        <v>-4450418238</v>
      </c>
      <c r="L26" s="10">
        <v>185061376422</v>
      </c>
      <c r="N26" s="10">
        <v>-3546559504</v>
      </c>
      <c r="P26" s="10">
        <v>3402440629</v>
      </c>
      <c r="R26" s="10">
        <f t="shared" si="1"/>
        <v>184917257547</v>
      </c>
      <c r="T26" t="s">
        <v>340</v>
      </c>
      <c r="U26">
        <v>0</v>
      </c>
      <c r="V26">
        <v>14451509571</v>
      </c>
      <c r="W26">
        <f t="shared" si="2"/>
        <v>0</v>
      </c>
    </row>
    <row r="27" spans="1:23" ht="21.75" customHeight="1">
      <c r="A27" s="55" t="s">
        <v>218</v>
      </c>
      <c r="B27" s="55"/>
      <c r="D27" s="10">
        <v>0</v>
      </c>
      <c r="F27" s="10">
        <v>0</v>
      </c>
      <c r="H27" s="10">
        <v>0</v>
      </c>
      <c r="J27" s="10">
        <f t="shared" si="0"/>
        <v>0</v>
      </c>
      <c r="L27" s="10">
        <v>177915173989</v>
      </c>
      <c r="N27" s="10">
        <v>0</v>
      </c>
      <c r="P27" s="10">
        <v>27123600000</v>
      </c>
      <c r="R27" s="10">
        <f t="shared" si="1"/>
        <v>205038773989</v>
      </c>
      <c r="T27" t="s">
        <v>341</v>
      </c>
      <c r="U27">
        <v>0</v>
      </c>
      <c r="V27">
        <v>0</v>
      </c>
      <c r="W27">
        <f t="shared" si="2"/>
        <v>0</v>
      </c>
    </row>
    <row r="28" spans="1:23" ht="21.75" customHeight="1">
      <c r="A28" s="55" t="s">
        <v>219</v>
      </c>
      <c r="B28" s="55"/>
      <c r="D28" s="10">
        <v>0</v>
      </c>
      <c r="F28" s="10">
        <v>0</v>
      </c>
      <c r="H28" s="10">
        <v>0</v>
      </c>
      <c r="J28" s="10">
        <f t="shared" si="0"/>
        <v>0</v>
      </c>
      <c r="L28" s="10">
        <v>28996111882</v>
      </c>
      <c r="N28" s="10">
        <v>0</v>
      </c>
      <c r="P28" s="10">
        <v>5192314609</v>
      </c>
      <c r="R28" s="10">
        <f t="shared" si="1"/>
        <v>34188426491</v>
      </c>
      <c r="T28" t="s">
        <v>342</v>
      </c>
      <c r="U28">
        <v>0</v>
      </c>
      <c r="V28">
        <v>12516988164</v>
      </c>
      <c r="W28">
        <f t="shared" si="2"/>
        <v>0</v>
      </c>
    </row>
    <row r="29" spans="1:23" ht="21.75" customHeight="1">
      <c r="A29" s="55" t="s">
        <v>94</v>
      </c>
      <c r="B29" s="55"/>
      <c r="D29" s="10">
        <v>40764674</v>
      </c>
      <c r="F29" s="10">
        <v>12821739</v>
      </c>
      <c r="H29" s="10">
        <v>0</v>
      </c>
      <c r="J29" s="10">
        <f t="shared" si="0"/>
        <v>53586413</v>
      </c>
      <c r="L29" s="10">
        <v>323257902006</v>
      </c>
      <c r="N29" s="10">
        <v>-214671010</v>
      </c>
      <c r="P29" s="10">
        <v>-226762852500</v>
      </c>
      <c r="R29" s="10">
        <f t="shared" si="1"/>
        <v>96280378496</v>
      </c>
      <c r="T29" t="s">
        <v>343</v>
      </c>
      <c r="U29" s="21">
        <v>0</v>
      </c>
      <c r="V29">
        <v>0</v>
      </c>
      <c r="W29">
        <f t="shared" si="2"/>
        <v>0</v>
      </c>
    </row>
    <row r="30" spans="1:23" ht="21.75" customHeight="1">
      <c r="A30" s="55" t="s">
        <v>109</v>
      </c>
      <c r="B30" s="55"/>
      <c r="D30" s="10">
        <v>2503696834</v>
      </c>
      <c r="F30" s="10">
        <v>-2853417500</v>
      </c>
      <c r="H30" s="10">
        <v>0</v>
      </c>
      <c r="J30" s="10">
        <f t="shared" si="0"/>
        <v>-349720666</v>
      </c>
      <c r="L30" s="10">
        <v>2503696834</v>
      </c>
      <c r="N30" s="10">
        <v>-2853417500</v>
      </c>
      <c r="P30" s="10">
        <v>0</v>
      </c>
      <c r="R30" s="10">
        <f t="shared" si="1"/>
        <v>-349720666</v>
      </c>
      <c r="T30" t="s">
        <v>344</v>
      </c>
      <c r="U30" s="21">
        <v>0</v>
      </c>
      <c r="V30">
        <v>0</v>
      </c>
      <c r="W30">
        <f t="shared" si="2"/>
        <v>0</v>
      </c>
    </row>
    <row r="31" spans="1:23" ht="21.75" customHeight="1">
      <c r="A31" s="55" t="s">
        <v>106</v>
      </c>
      <c r="B31" s="55"/>
      <c r="D31" s="10">
        <v>21573385617</v>
      </c>
      <c r="F31" s="10">
        <v>1900546016</v>
      </c>
      <c r="H31" s="10">
        <v>0</v>
      </c>
      <c r="J31" s="10">
        <f t="shared" si="0"/>
        <v>23473931633</v>
      </c>
      <c r="L31" s="10">
        <v>25082292963</v>
      </c>
      <c r="N31" s="10">
        <v>1364428110</v>
      </c>
      <c r="P31" s="10">
        <v>0</v>
      </c>
      <c r="R31" s="10">
        <f t="shared" si="1"/>
        <v>26446721073</v>
      </c>
      <c r="T31" t="s">
        <v>345</v>
      </c>
      <c r="U31" s="21">
        <v>87416311568</v>
      </c>
      <c r="V31">
        <v>0</v>
      </c>
      <c r="W31" t="e">
        <f t="shared" si="2"/>
        <v>#N/A</v>
      </c>
    </row>
    <row r="32" spans="1:23" ht="21.75" customHeight="1">
      <c r="A32" s="55" t="s">
        <v>103</v>
      </c>
      <c r="B32" s="55"/>
      <c r="D32" s="10">
        <v>11193450674</v>
      </c>
      <c r="F32" s="10">
        <v>-4275673838</v>
      </c>
      <c r="H32" s="10">
        <v>0</v>
      </c>
      <c r="J32" s="10">
        <f t="shared" si="0"/>
        <v>6917776836</v>
      </c>
      <c r="L32" s="10">
        <v>15903637670</v>
      </c>
      <c r="N32" s="10">
        <v>-4602676838</v>
      </c>
      <c r="P32" s="10">
        <v>0</v>
      </c>
      <c r="R32" s="10">
        <f t="shared" si="1"/>
        <v>11300960832</v>
      </c>
      <c r="T32" t="s">
        <v>346</v>
      </c>
      <c r="U32" s="21">
        <v>3546559504</v>
      </c>
      <c r="V32">
        <v>0</v>
      </c>
      <c r="W32" t="e">
        <f t="shared" si="2"/>
        <v>#N/A</v>
      </c>
    </row>
    <row r="33" spans="1:23" ht="21.75" customHeight="1">
      <c r="A33" s="55" t="s">
        <v>100</v>
      </c>
      <c r="B33" s="55"/>
      <c r="D33" s="10">
        <v>22962219966</v>
      </c>
      <c r="F33" s="10">
        <v>-101311881694</v>
      </c>
      <c r="H33" s="10">
        <v>0</v>
      </c>
      <c r="J33" s="10">
        <f t="shared" si="0"/>
        <v>-78349661728</v>
      </c>
      <c r="L33" s="10">
        <v>31890020526</v>
      </c>
      <c r="N33" s="10">
        <v>-101973276694</v>
      </c>
      <c r="P33" s="10">
        <v>0</v>
      </c>
      <c r="R33" s="10">
        <f t="shared" si="1"/>
        <v>-70083256168</v>
      </c>
      <c r="T33" t="s">
        <v>347</v>
      </c>
      <c r="U33" s="21">
        <v>0</v>
      </c>
      <c r="V33">
        <v>0</v>
      </c>
      <c r="W33">
        <f t="shared" si="2"/>
        <v>0</v>
      </c>
    </row>
    <row r="34" spans="1:23" ht="21.75" customHeight="1">
      <c r="A34" s="55" t="s">
        <v>97</v>
      </c>
      <c r="B34" s="55"/>
      <c r="D34" s="10">
        <v>18651609620</v>
      </c>
      <c r="F34" s="10">
        <v>42298317777</v>
      </c>
      <c r="H34" s="10">
        <v>0</v>
      </c>
      <c r="J34" s="10">
        <f t="shared" si="0"/>
        <v>60949927397</v>
      </c>
      <c r="L34" s="10">
        <v>22294435264</v>
      </c>
      <c r="N34" s="10">
        <v>-40370967731</v>
      </c>
      <c r="P34" s="10">
        <v>0</v>
      </c>
      <c r="R34" s="10">
        <f t="shared" si="1"/>
        <v>-18076532467</v>
      </c>
      <c r="T34" t="s">
        <v>348</v>
      </c>
      <c r="U34" s="21">
        <v>3863632150</v>
      </c>
      <c r="V34">
        <v>0</v>
      </c>
      <c r="W34" t="e">
        <f t="shared" si="2"/>
        <v>#N/A</v>
      </c>
    </row>
    <row r="35" spans="1:23" ht="21.75" customHeight="1">
      <c r="A35" s="55" t="s">
        <v>91</v>
      </c>
      <c r="B35" s="55"/>
      <c r="D35" s="10">
        <v>11639575380</v>
      </c>
      <c r="F35" s="10">
        <v>1481194162</v>
      </c>
      <c r="H35" s="10">
        <v>0</v>
      </c>
      <c r="J35" s="10">
        <f t="shared" si="0"/>
        <v>13120769542</v>
      </c>
      <c r="L35" s="10">
        <v>16548363480</v>
      </c>
      <c r="N35" s="10">
        <v>1161531787</v>
      </c>
      <c r="P35" s="10">
        <v>0</v>
      </c>
      <c r="R35" s="10">
        <f t="shared" si="1"/>
        <v>17709895267</v>
      </c>
      <c r="T35" t="s">
        <v>349</v>
      </c>
      <c r="U35" s="21">
        <v>0</v>
      </c>
      <c r="V35">
        <v>0</v>
      </c>
      <c r="W35">
        <f t="shared" si="2"/>
        <v>0</v>
      </c>
    </row>
    <row r="36" spans="1:23" ht="21.75" customHeight="1">
      <c r="A36" s="55" t="s">
        <v>88</v>
      </c>
      <c r="B36" s="55"/>
      <c r="D36" s="10">
        <v>46570997375</v>
      </c>
      <c r="F36" s="10">
        <v>-50761052431</v>
      </c>
      <c r="H36" s="10">
        <v>0</v>
      </c>
      <c r="J36" s="10">
        <f t="shared" si="0"/>
        <v>-4190055056</v>
      </c>
      <c r="L36" s="10">
        <v>63062952178</v>
      </c>
      <c r="N36" s="10">
        <v>-141988794344</v>
      </c>
      <c r="P36" s="10">
        <v>0</v>
      </c>
      <c r="R36" s="10">
        <f t="shared" si="1"/>
        <v>-78925842166</v>
      </c>
      <c r="T36" t="s">
        <v>350</v>
      </c>
      <c r="U36" s="21">
        <v>47615293220</v>
      </c>
      <c r="V36">
        <v>0</v>
      </c>
      <c r="W36" t="e">
        <f t="shared" si="2"/>
        <v>#N/A</v>
      </c>
    </row>
    <row r="37" spans="1:23" ht="21.75" customHeight="1">
      <c r="A37" s="55" t="s">
        <v>85</v>
      </c>
      <c r="B37" s="55"/>
      <c r="D37" s="10">
        <v>15775352003</v>
      </c>
      <c r="F37" s="10">
        <v>3940947004</v>
      </c>
      <c r="H37" s="10">
        <v>0</v>
      </c>
      <c r="J37" s="10">
        <f t="shared" si="0"/>
        <v>19716299007</v>
      </c>
      <c r="L37" s="10">
        <v>158575232872</v>
      </c>
      <c r="N37" s="10">
        <v>-47615293220</v>
      </c>
      <c r="P37" s="10">
        <v>0</v>
      </c>
      <c r="R37" s="10">
        <f t="shared" si="1"/>
        <v>110959939652</v>
      </c>
      <c r="T37" t="s">
        <v>351</v>
      </c>
      <c r="U37" s="21">
        <v>141988794344</v>
      </c>
      <c r="V37">
        <v>0</v>
      </c>
      <c r="W37" t="e">
        <f t="shared" si="2"/>
        <v>#N/A</v>
      </c>
    </row>
    <row r="38" spans="1:23" ht="21.75" customHeight="1">
      <c r="A38" s="55" t="s">
        <v>82</v>
      </c>
      <c r="B38" s="55"/>
      <c r="D38" s="10">
        <v>28828567635</v>
      </c>
      <c r="F38" s="10">
        <v>0</v>
      </c>
      <c r="H38" s="10">
        <v>0</v>
      </c>
      <c r="J38" s="10">
        <f t="shared" si="0"/>
        <v>28828567635</v>
      </c>
      <c r="L38" s="10">
        <v>211746226457</v>
      </c>
      <c r="N38" s="10">
        <v>-3863632150</v>
      </c>
      <c r="P38" s="10">
        <v>0</v>
      </c>
      <c r="R38" s="10">
        <f t="shared" si="1"/>
        <v>207882594307</v>
      </c>
      <c r="T38" t="s">
        <v>352</v>
      </c>
      <c r="U38" s="21">
        <v>0</v>
      </c>
      <c r="V38">
        <v>1161531787</v>
      </c>
      <c r="W38">
        <f t="shared" si="2"/>
        <v>0</v>
      </c>
    </row>
    <row r="39" spans="1:23" ht="21.75" customHeight="1">
      <c r="A39" s="55" t="s">
        <v>76</v>
      </c>
      <c r="B39" s="55"/>
      <c r="D39" s="10">
        <v>21325816220</v>
      </c>
      <c r="F39" s="10">
        <v>-12315739673</v>
      </c>
      <c r="H39" s="10">
        <v>0</v>
      </c>
      <c r="J39" s="10">
        <f t="shared" si="0"/>
        <v>9010076547</v>
      </c>
      <c r="L39" s="10">
        <v>237559257338</v>
      </c>
      <c r="N39" s="10">
        <v>-87416311568</v>
      </c>
      <c r="P39" s="10">
        <v>0</v>
      </c>
      <c r="R39" s="10">
        <f t="shared" si="1"/>
        <v>150142945770</v>
      </c>
      <c r="T39" t="s">
        <v>353</v>
      </c>
      <c r="U39" s="21">
        <v>214671010</v>
      </c>
      <c r="V39">
        <v>0</v>
      </c>
      <c r="W39" t="e">
        <f t="shared" si="2"/>
        <v>#N/A</v>
      </c>
    </row>
    <row r="40" spans="1:23" ht="21.75" customHeight="1">
      <c r="A40" s="55" t="s">
        <v>115</v>
      </c>
      <c r="B40" s="55"/>
      <c r="D40" s="10">
        <v>77172222150</v>
      </c>
      <c r="F40" s="10">
        <v>0</v>
      </c>
      <c r="H40" s="10">
        <v>0</v>
      </c>
      <c r="J40" s="10">
        <f t="shared" si="0"/>
        <v>77172222150</v>
      </c>
      <c r="L40" s="10">
        <v>750399499650</v>
      </c>
      <c r="N40" s="10">
        <v>0</v>
      </c>
      <c r="P40" s="10">
        <v>0</v>
      </c>
      <c r="R40" s="10">
        <f t="shared" si="1"/>
        <v>750399499650</v>
      </c>
      <c r="T40" t="s">
        <v>354</v>
      </c>
      <c r="U40" s="21">
        <v>40370967731</v>
      </c>
      <c r="V40">
        <v>0</v>
      </c>
      <c r="W40" t="e">
        <f t="shared" si="2"/>
        <v>#N/A</v>
      </c>
    </row>
    <row r="41" spans="1:23" ht="21.75" customHeight="1">
      <c r="A41" s="55" t="s">
        <v>73</v>
      </c>
      <c r="B41" s="55"/>
      <c r="D41" s="10">
        <v>9030617360</v>
      </c>
      <c r="F41" s="10">
        <v>4464163650</v>
      </c>
      <c r="H41" s="10">
        <v>0</v>
      </c>
      <c r="J41" s="10">
        <f t="shared" si="0"/>
        <v>13494781010</v>
      </c>
      <c r="L41" s="10">
        <v>102477969491</v>
      </c>
      <c r="N41" s="10">
        <v>12516988164</v>
      </c>
      <c r="P41" s="10">
        <v>0</v>
      </c>
      <c r="R41" s="10">
        <f t="shared" si="1"/>
        <v>114994957655</v>
      </c>
      <c r="T41" t="s">
        <v>355</v>
      </c>
      <c r="U41" s="21">
        <v>101973276694</v>
      </c>
      <c r="V41">
        <v>0</v>
      </c>
      <c r="W41" t="e">
        <f t="shared" si="2"/>
        <v>#N/A</v>
      </c>
    </row>
    <row r="42" spans="1:23" ht="21.75" customHeight="1">
      <c r="A42" s="55" t="s">
        <v>70</v>
      </c>
      <c r="B42" s="55"/>
      <c r="D42" s="10">
        <v>8267474940</v>
      </c>
      <c r="F42" s="10">
        <v>0</v>
      </c>
      <c r="H42" s="10">
        <v>0</v>
      </c>
      <c r="J42" s="10">
        <f t="shared" si="0"/>
        <v>8267474940</v>
      </c>
      <c r="L42" s="10">
        <v>83389537884</v>
      </c>
      <c r="N42" s="10">
        <v>-30103312500</v>
      </c>
      <c r="P42" s="10">
        <v>0</v>
      </c>
      <c r="R42" s="10">
        <f t="shared" si="1"/>
        <v>53286225384</v>
      </c>
      <c r="T42" t="s">
        <v>356</v>
      </c>
      <c r="U42" s="21">
        <v>4602676838</v>
      </c>
      <c r="V42">
        <v>0</v>
      </c>
      <c r="W42" t="e">
        <f t="shared" si="2"/>
        <v>#N/A</v>
      </c>
    </row>
    <row r="43" spans="1:23" ht="21.75" customHeight="1">
      <c r="A43" s="55" t="s">
        <v>67</v>
      </c>
      <c r="B43" s="55"/>
      <c r="D43" s="10">
        <v>4479302946</v>
      </c>
      <c r="F43" s="10">
        <v>0</v>
      </c>
      <c r="H43" s="10">
        <v>0</v>
      </c>
      <c r="J43" s="10">
        <f t="shared" si="0"/>
        <v>4479302946</v>
      </c>
      <c r="L43" s="10">
        <v>43366476655</v>
      </c>
      <c r="N43" s="10">
        <v>-17934249111</v>
      </c>
      <c r="P43" s="10">
        <v>0</v>
      </c>
      <c r="R43" s="10">
        <f t="shared" si="1"/>
        <v>25432227544</v>
      </c>
      <c r="T43" t="s">
        <v>357</v>
      </c>
      <c r="U43" s="21">
        <v>0</v>
      </c>
      <c r="V43">
        <v>1364428110</v>
      </c>
      <c r="W43">
        <f t="shared" si="2"/>
        <v>0</v>
      </c>
    </row>
    <row r="44" spans="1:23" ht="21.75" customHeight="1">
      <c r="A44" s="55" t="s">
        <v>64</v>
      </c>
      <c r="B44" s="55"/>
      <c r="D44" s="10">
        <v>3041619792</v>
      </c>
      <c r="F44" s="10">
        <v>0</v>
      </c>
      <c r="H44" s="10">
        <v>0</v>
      </c>
      <c r="J44" s="10">
        <f t="shared" si="0"/>
        <v>3041619792</v>
      </c>
      <c r="L44" s="10">
        <v>28630719482</v>
      </c>
      <c r="N44" s="10">
        <v>-42700325</v>
      </c>
      <c r="P44" s="10">
        <v>0</v>
      </c>
      <c r="R44" s="10">
        <f t="shared" si="1"/>
        <v>28588019157</v>
      </c>
      <c r="T44" t="s">
        <v>358</v>
      </c>
      <c r="U44" s="21">
        <v>2853417500</v>
      </c>
      <c r="V44">
        <v>0</v>
      </c>
      <c r="W44" t="e">
        <f t="shared" si="2"/>
        <v>#N/A</v>
      </c>
    </row>
    <row r="45" spans="1:23" ht="21.75" customHeight="1">
      <c r="A45" s="52" t="s">
        <v>57</v>
      </c>
      <c r="B45" s="52"/>
      <c r="D45" s="11">
        <v>0</v>
      </c>
      <c r="F45" s="11">
        <v>1848494335</v>
      </c>
      <c r="H45" s="11">
        <v>0</v>
      </c>
      <c r="J45" s="11">
        <f t="shared" si="0"/>
        <v>1848494335</v>
      </c>
      <c r="L45" s="11">
        <v>0</v>
      </c>
      <c r="N45" s="11">
        <v>14451509571</v>
      </c>
      <c r="P45" s="11">
        <v>0</v>
      </c>
      <c r="R45" s="11">
        <f t="shared" si="1"/>
        <v>14451509571</v>
      </c>
      <c r="U45" s="21"/>
    </row>
    <row r="46" spans="1:23" ht="21.75" customHeight="1" thickBot="1">
      <c r="A46" s="49" t="s">
        <v>21</v>
      </c>
      <c r="B46" s="49"/>
      <c r="D46" s="14">
        <f>SUM(D9:D45)</f>
        <v>326982856023</v>
      </c>
      <c r="F46" s="14">
        <f>SUM(F9:F45)</f>
        <v>-121274583171</v>
      </c>
      <c r="H46" s="14">
        <f>SUM(H9:H45)</f>
        <v>0</v>
      </c>
      <c r="J46" s="14">
        <f>SUM(J9:J45)</f>
        <v>205708272852</v>
      </c>
      <c r="L46" s="14">
        <f>SUM(L9:L45)</f>
        <v>3505514190531</v>
      </c>
      <c r="N46" s="14">
        <f>SUM(N9:N45)</f>
        <v>-432488936755</v>
      </c>
      <c r="P46" s="14">
        <f>SUM(P9:P45)</f>
        <v>95087744433</v>
      </c>
      <c r="R46" s="14">
        <f>SUM(R9:R45)</f>
        <v>3168112998209</v>
      </c>
      <c r="T46" t="s">
        <v>203</v>
      </c>
      <c r="U46" s="21">
        <v>206885371</v>
      </c>
      <c r="V46">
        <f>VLOOKUP(U46,$P$9:$P$45,1,0)</f>
        <v>206885371</v>
      </c>
    </row>
    <row r="47" spans="1:23" ht="13.5" thickTop="1">
      <c r="D47" s="33">
        <v>326982856023</v>
      </c>
      <c r="F47" s="20">
        <v>-121274583171</v>
      </c>
      <c r="L47" s="20">
        <v>750399499650</v>
      </c>
      <c r="N47" s="20">
        <v>-432488936755</v>
      </c>
      <c r="P47">
        <v>95087744433</v>
      </c>
      <c r="T47" t="s">
        <v>204</v>
      </c>
      <c r="U47" s="21">
        <v>37163078659</v>
      </c>
      <c r="V47">
        <f t="shared" ref="V47:V66" si="3">VLOOKUP(U47,$P$9:$P$45,1,0)</f>
        <v>37163078659</v>
      </c>
    </row>
    <row r="48" spans="1:23">
      <c r="D48" s="20">
        <f>D46-D47</f>
        <v>0</v>
      </c>
      <c r="F48" s="20">
        <f>F46-F47</f>
        <v>0</v>
      </c>
      <c r="L48" s="20">
        <v>2755114690881</v>
      </c>
      <c r="N48" s="20">
        <f>N46-N47</f>
        <v>0</v>
      </c>
      <c r="P48" s="20">
        <f>P46-P47</f>
        <v>0</v>
      </c>
      <c r="T48" t="s">
        <v>205</v>
      </c>
      <c r="U48">
        <v>348230786</v>
      </c>
      <c r="V48">
        <f t="shared" si="3"/>
        <v>348230786</v>
      </c>
    </row>
    <row r="49" spans="6:22">
      <c r="L49" s="20">
        <f>L47+L48</f>
        <v>3505514190531</v>
      </c>
      <c r="T49" t="s">
        <v>206</v>
      </c>
      <c r="U49">
        <v>40587182460</v>
      </c>
      <c r="V49">
        <f t="shared" si="3"/>
        <v>40587182460</v>
      </c>
    </row>
    <row r="50" spans="6:22">
      <c r="L50" s="20">
        <f>L46-L49</f>
        <v>0</v>
      </c>
      <c r="T50" t="s">
        <v>207</v>
      </c>
      <c r="U50">
        <v>396240997</v>
      </c>
      <c r="V50">
        <f t="shared" si="3"/>
        <v>396240997</v>
      </c>
    </row>
    <row r="51" spans="6:22">
      <c r="T51" t="s">
        <v>208</v>
      </c>
      <c r="U51">
        <v>449031427</v>
      </c>
      <c r="V51">
        <f t="shared" si="3"/>
        <v>449031427</v>
      </c>
    </row>
    <row r="52" spans="6:22">
      <c r="F52" s="20"/>
      <c r="T52" t="s">
        <v>209</v>
      </c>
      <c r="U52">
        <v>33989587187</v>
      </c>
      <c r="V52">
        <f t="shared" si="3"/>
        <v>33989587187</v>
      </c>
    </row>
    <row r="53" spans="6:22">
      <c r="T53" t="s">
        <v>210</v>
      </c>
      <c r="U53">
        <v>7742071650</v>
      </c>
      <c r="V53">
        <f t="shared" si="3"/>
        <v>7742071650</v>
      </c>
    </row>
    <row r="54" spans="6:22">
      <c r="T54" t="s">
        <v>211</v>
      </c>
      <c r="U54">
        <v>4122401113</v>
      </c>
      <c r="V54">
        <f t="shared" si="3"/>
        <v>4122401113</v>
      </c>
    </row>
    <row r="55" spans="6:22">
      <c r="T55" t="s">
        <v>212</v>
      </c>
      <c r="U55">
        <v>6006100000</v>
      </c>
      <c r="V55">
        <f t="shared" si="3"/>
        <v>6006100000</v>
      </c>
    </row>
    <row r="56" spans="6:22">
      <c r="T56" t="s">
        <v>213</v>
      </c>
      <c r="U56">
        <v>40576702848</v>
      </c>
      <c r="V56">
        <f t="shared" si="3"/>
        <v>40576702848</v>
      </c>
    </row>
    <row r="57" spans="6:22">
      <c r="T57" t="s">
        <v>61</v>
      </c>
      <c r="U57">
        <v>4939819919</v>
      </c>
      <c r="V57">
        <f t="shared" si="3"/>
        <v>4939819919</v>
      </c>
    </row>
    <row r="58" spans="6:22">
      <c r="T58" t="s">
        <v>214</v>
      </c>
      <c r="U58">
        <v>-36428250000</v>
      </c>
      <c r="V58">
        <f t="shared" si="3"/>
        <v>-36428250000</v>
      </c>
    </row>
    <row r="59" spans="6:22">
      <c r="T59" t="s">
        <v>112</v>
      </c>
      <c r="U59">
        <v>-35978155304</v>
      </c>
      <c r="V59">
        <f t="shared" si="3"/>
        <v>-35978155304</v>
      </c>
    </row>
    <row r="60" spans="6:22">
      <c r="T60" t="s">
        <v>215</v>
      </c>
      <c r="U60">
        <v>50431667177</v>
      </c>
      <c r="V60">
        <f t="shared" si="3"/>
        <v>50431667177</v>
      </c>
    </row>
    <row r="61" spans="6:22">
      <c r="T61" t="s">
        <v>216</v>
      </c>
      <c r="U61">
        <v>88395435737</v>
      </c>
      <c r="V61">
        <f t="shared" si="3"/>
        <v>88395435737</v>
      </c>
    </row>
    <row r="62" spans="6:22">
      <c r="T62" t="s">
        <v>217</v>
      </c>
      <c r="U62">
        <v>43184211668</v>
      </c>
      <c r="V62">
        <f t="shared" si="3"/>
        <v>43184211668</v>
      </c>
    </row>
    <row r="63" spans="6:22">
      <c r="T63" t="s">
        <v>79</v>
      </c>
      <c r="U63">
        <v>3402440629</v>
      </c>
      <c r="V63">
        <f t="shared" si="3"/>
        <v>3402440629</v>
      </c>
    </row>
    <row r="64" spans="6:22">
      <c r="T64" t="s">
        <v>218</v>
      </c>
      <c r="U64">
        <v>27123600000</v>
      </c>
      <c r="V64">
        <f t="shared" si="3"/>
        <v>27123600000</v>
      </c>
    </row>
    <row r="65" spans="20:22">
      <c r="T65" t="s">
        <v>219</v>
      </c>
      <c r="U65">
        <v>5192314609</v>
      </c>
      <c r="V65">
        <f t="shared" si="3"/>
        <v>5192314609</v>
      </c>
    </row>
    <row r="66" spans="20:22">
      <c r="T66" t="s">
        <v>94</v>
      </c>
      <c r="U66">
        <v>-226762852500</v>
      </c>
      <c r="V66">
        <f t="shared" si="3"/>
        <v>-226762852500</v>
      </c>
    </row>
  </sheetData>
  <mergeCells count="45">
    <mergeCell ref="A43:B43"/>
    <mergeCell ref="A44:B44"/>
    <mergeCell ref="A45:B45"/>
    <mergeCell ref="A46:B46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7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J49"/>
  <sheetViews>
    <sheetView rightToLeft="1" view="pageBreakPreview" zoomScale="60" zoomScaleNormal="100" workbookViewId="0">
      <selection activeCell="F29" sqref="F29"/>
    </sheetView>
  </sheetViews>
  <sheetFormatPr defaultRowHeight="12.75"/>
  <cols>
    <col min="1" max="1" width="6.57031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28515625" customWidth="1"/>
    <col min="9" max="9" width="13.85546875" bestFit="1" customWidth="1"/>
    <col min="10" max="10" width="12.7109375" bestFit="1" customWidth="1"/>
  </cols>
  <sheetData>
    <row r="1" spans="1:7" ht="29.1" customHeight="1">
      <c r="A1" s="44" t="s">
        <v>0</v>
      </c>
      <c r="B1" s="44"/>
      <c r="C1" s="44"/>
      <c r="D1" s="44"/>
      <c r="E1" s="44"/>
      <c r="F1" s="44"/>
      <c r="G1" s="44"/>
    </row>
    <row r="2" spans="1:7" ht="21.75" customHeight="1">
      <c r="A2" s="44" t="s">
        <v>141</v>
      </c>
      <c r="B2" s="44"/>
      <c r="C2" s="44"/>
      <c r="D2" s="44"/>
      <c r="E2" s="44"/>
      <c r="F2" s="44"/>
      <c r="G2" s="44"/>
    </row>
    <row r="3" spans="1:7" ht="21.75" customHeight="1">
      <c r="A3" s="44" t="s">
        <v>2</v>
      </c>
      <c r="B3" s="44"/>
      <c r="C3" s="44"/>
      <c r="D3" s="44"/>
      <c r="E3" s="44"/>
      <c r="F3" s="44"/>
      <c r="G3" s="44"/>
    </row>
    <row r="4" spans="1:7" ht="14.45" customHeight="1"/>
    <row r="5" spans="1:7" ht="14.45" customHeight="1">
      <c r="A5" s="1" t="s">
        <v>220</v>
      </c>
      <c r="B5" s="46" t="s">
        <v>221</v>
      </c>
      <c r="C5" s="46"/>
      <c r="D5" s="46"/>
      <c r="E5" s="46"/>
      <c r="F5" s="46"/>
      <c r="G5" s="46"/>
    </row>
    <row r="6" spans="1:7" ht="14.45" customHeight="1">
      <c r="D6" s="47" t="s">
        <v>160</v>
      </c>
      <c r="E6" s="47"/>
      <c r="F6" s="47" t="s">
        <v>161</v>
      </c>
      <c r="G6" s="47"/>
    </row>
    <row r="7" spans="1:7" ht="36.4" customHeight="1">
      <c r="A7" s="47" t="s">
        <v>222</v>
      </c>
      <c r="B7" s="47"/>
      <c r="D7" s="19" t="s">
        <v>223</v>
      </c>
      <c r="E7" s="3"/>
      <c r="F7" s="19" t="s">
        <v>223</v>
      </c>
      <c r="G7" s="3"/>
    </row>
    <row r="8" spans="1:7" ht="21.75" customHeight="1">
      <c r="A8" s="50" t="s">
        <v>359</v>
      </c>
      <c r="B8" s="50"/>
      <c r="D8" s="6">
        <v>30897</v>
      </c>
      <c r="F8" s="6">
        <v>162853</v>
      </c>
    </row>
    <row r="9" spans="1:7" ht="21.75" customHeight="1">
      <c r="A9" s="55" t="s">
        <v>360</v>
      </c>
      <c r="B9" s="55"/>
      <c r="D9" s="10">
        <v>9444</v>
      </c>
      <c r="F9" s="10">
        <v>243585</v>
      </c>
    </row>
    <row r="10" spans="1:7" ht="21.75" customHeight="1">
      <c r="A10" s="55" t="s">
        <v>361</v>
      </c>
      <c r="B10" s="55"/>
      <c r="D10" s="10">
        <v>636426388</v>
      </c>
      <c r="F10" s="10">
        <v>3599250179</v>
      </c>
    </row>
    <row r="11" spans="1:7" ht="21.75" customHeight="1">
      <c r="A11" s="55" t="s">
        <v>371</v>
      </c>
      <c r="B11" s="55"/>
      <c r="D11" s="10">
        <v>22180</v>
      </c>
      <c r="F11" s="10">
        <v>755683</v>
      </c>
    </row>
    <row r="12" spans="1:7" ht="21.75" customHeight="1">
      <c r="A12" s="55" t="s">
        <v>270</v>
      </c>
      <c r="B12" s="55"/>
      <c r="D12" s="10">
        <v>18228</v>
      </c>
      <c r="F12" s="10">
        <v>705901</v>
      </c>
    </row>
    <row r="13" spans="1:7" ht="21.75" customHeight="1">
      <c r="A13" s="55" t="s">
        <v>271</v>
      </c>
      <c r="B13" s="55"/>
      <c r="D13" s="10">
        <v>161712</v>
      </c>
      <c r="F13" s="10">
        <v>83693910</v>
      </c>
    </row>
    <row r="14" spans="1:7" ht="21.75" customHeight="1">
      <c r="A14" s="55" t="s">
        <v>272</v>
      </c>
      <c r="B14" s="55"/>
      <c r="D14" s="10">
        <v>561452</v>
      </c>
      <c r="F14" s="10">
        <v>17638422</v>
      </c>
    </row>
    <row r="15" spans="1:7" ht="21.75" customHeight="1">
      <c r="A15" s="55" t="s">
        <v>372</v>
      </c>
      <c r="B15" s="55"/>
      <c r="D15" s="10">
        <v>1097621</v>
      </c>
      <c r="F15" s="10">
        <v>12249720</v>
      </c>
    </row>
    <row r="16" spans="1:7" ht="21.75" customHeight="1">
      <c r="A16" s="55" t="s">
        <v>274</v>
      </c>
      <c r="B16" s="55"/>
      <c r="D16" s="10">
        <v>29030</v>
      </c>
      <c r="F16" s="10">
        <v>196817</v>
      </c>
    </row>
    <row r="17" spans="1:6" ht="21.75" customHeight="1">
      <c r="A17" s="55" t="s">
        <v>373</v>
      </c>
      <c r="B17" s="55"/>
      <c r="D17" s="10">
        <v>5190</v>
      </c>
      <c r="F17" s="10">
        <v>24438200</v>
      </c>
    </row>
    <row r="18" spans="1:6" ht="21.75" customHeight="1">
      <c r="A18" s="55" t="s">
        <v>276</v>
      </c>
      <c r="B18" s="55"/>
      <c r="D18" s="10">
        <v>107479</v>
      </c>
      <c r="F18" s="10">
        <v>11418961</v>
      </c>
    </row>
    <row r="19" spans="1:6" ht="21.75" customHeight="1">
      <c r="A19" s="55" t="s">
        <v>365</v>
      </c>
      <c r="B19" s="55"/>
      <c r="D19" s="10">
        <v>0</v>
      </c>
      <c r="F19" s="10">
        <v>703912211461</v>
      </c>
    </row>
    <row r="20" spans="1:6" ht="21.75" customHeight="1">
      <c r="A20" s="55" t="s">
        <v>366</v>
      </c>
      <c r="B20" s="55"/>
      <c r="D20" s="10">
        <v>0</v>
      </c>
      <c r="F20" s="10">
        <v>417996275941</v>
      </c>
    </row>
    <row r="21" spans="1:6" ht="21.75" customHeight="1">
      <c r="A21" s="55" t="s">
        <v>277</v>
      </c>
      <c r="B21" s="55"/>
      <c r="D21" s="10">
        <v>95382096647</v>
      </c>
      <c r="F21" s="10">
        <v>928489586301</v>
      </c>
    </row>
    <row r="22" spans="1:6" ht="21.75" customHeight="1">
      <c r="A22" s="55" t="s">
        <v>367</v>
      </c>
      <c r="B22" s="55"/>
      <c r="D22" s="10">
        <v>95826331494</v>
      </c>
      <c r="F22" s="10">
        <v>861369514991</v>
      </c>
    </row>
    <row r="23" spans="1:6" ht="21.75" customHeight="1">
      <c r="A23" s="55" t="s">
        <v>368</v>
      </c>
      <c r="B23" s="55"/>
      <c r="D23" s="10">
        <v>0</v>
      </c>
      <c r="F23" s="10">
        <v>1841369860</v>
      </c>
    </row>
    <row r="24" spans="1:6" ht="21.75" customHeight="1">
      <c r="A24" s="55" t="s">
        <v>369</v>
      </c>
      <c r="B24" s="55"/>
      <c r="D24" s="10">
        <v>71508174223</v>
      </c>
      <c r="F24" s="10">
        <v>445287090340</v>
      </c>
    </row>
    <row r="25" spans="1:6" ht="21.75" customHeight="1">
      <c r="A25" s="55" t="s">
        <v>370</v>
      </c>
      <c r="B25" s="55"/>
      <c r="D25" s="10">
        <v>0</v>
      </c>
      <c r="F25" s="10">
        <v>4601466494</v>
      </c>
    </row>
    <row r="26" spans="1:6" ht="21.75" customHeight="1">
      <c r="A26" s="55" t="s">
        <v>374</v>
      </c>
      <c r="B26" s="55"/>
      <c r="D26" s="10">
        <v>0</v>
      </c>
      <c r="F26" s="10">
        <v>449039173867</v>
      </c>
    </row>
    <row r="27" spans="1:6" ht="21.75" customHeight="1">
      <c r="A27" s="55" t="s">
        <v>280</v>
      </c>
      <c r="B27" s="55"/>
      <c r="D27" s="10">
        <v>66160906887</v>
      </c>
      <c r="F27" s="10">
        <v>117413597777</v>
      </c>
    </row>
    <row r="28" spans="1:6" ht="21.75" customHeight="1" thickBot="1">
      <c r="A28" s="49" t="s">
        <v>21</v>
      </c>
      <c r="B28" s="49"/>
      <c r="D28" s="14">
        <f>SUM(D8:D27)</f>
        <v>329515978872</v>
      </c>
      <c r="F28" s="14">
        <f>SUM(F8:F27)</f>
        <v>3933701041263</v>
      </c>
    </row>
    <row r="29" spans="1:6" ht="13.5" thickTop="1">
      <c r="D29">
        <v>329515978872</v>
      </c>
      <c r="F29">
        <v>3933701041263</v>
      </c>
    </row>
    <row r="30" spans="1:6">
      <c r="D30" s="20">
        <f>D28-D29</f>
        <v>0</v>
      </c>
      <c r="F30" s="20">
        <f>F28-F29</f>
        <v>0</v>
      </c>
    </row>
    <row r="31" spans="1:6">
      <c r="D31" s="20">
        <v>329515978872</v>
      </c>
      <c r="F31" s="20">
        <v>3933701041263</v>
      </c>
    </row>
    <row r="32" spans="1:6">
      <c r="D32" s="20">
        <f>D28-D31</f>
        <v>0</v>
      </c>
      <c r="F32" s="20">
        <f>F28-F31</f>
        <v>0</v>
      </c>
    </row>
    <row r="43" spans="9:10">
      <c r="I43" s="20"/>
      <c r="J43" s="20"/>
    </row>
    <row r="44" spans="9:10">
      <c r="I44" s="20"/>
      <c r="J44" s="20"/>
    </row>
    <row r="45" spans="9:10">
      <c r="I45" s="20"/>
      <c r="J45" s="20"/>
    </row>
    <row r="46" spans="9:10">
      <c r="I46" s="20"/>
      <c r="J46" s="20"/>
    </row>
    <row r="47" spans="9:10">
      <c r="I47" s="20"/>
    </row>
    <row r="48" spans="9:10">
      <c r="I48" s="20"/>
    </row>
    <row r="49" spans="9:9">
      <c r="I49" s="20"/>
    </row>
  </sheetData>
  <mergeCells count="28">
    <mergeCell ref="A27:B27"/>
    <mergeCell ref="A28:B28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G1"/>
    <mergeCell ref="A2:G2"/>
    <mergeCell ref="A3:G3"/>
    <mergeCell ref="B5:G5"/>
    <mergeCell ref="D6:E6"/>
    <mergeCell ref="F6:G6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F13"/>
  <sheetViews>
    <sheetView rightToLeft="1" view="pageBreakPreview" zoomScale="60" zoomScaleNormal="100" workbookViewId="0">
      <selection activeCell="F12" sqref="F12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44" t="s">
        <v>0</v>
      </c>
      <c r="B1" s="44"/>
      <c r="C1" s="44"/>
      <c r="D1" s="44"/>
      <c r="E1" s="44"/>
      <c r="F1" s="44"/>
    </row>
    <row r="2" spans="1:6" ht="21.75" customHeight="1">
      <c r="A2" s="44" t="s">
        <v>141</v>
      </c>
      <c r="B2" s="44"/>
      <c r="C2" s="44"/>
      <c r="D2" s="44"/>
      <c r="E2" s="44"/>
      <c r="F2" s="44"/>
    </row>
    <row r="3" spans="1:6" ht="21.75" customHeight="1">
      <c r="A3" s="44" t="s">
        <v>2</v>
      </c>
      <c r="B3" s="44"/>
      <c r="C3" s="44"/>
      <c r="D3" s="44"/>
      <c r="E3" s="44"/>
      <c r="F3" s="44"/>
    </row>
    <row r="4" spans="1:6" ht="14.45" customHeight="1"/>
    <row r="5" spans="1:6" ht="29.1" customHeight="1">
      <c r="A5" s="1" t="s">
        <v>224</v>
      </c>
      <c r="B5" s="46" t="s">
        <v>156</v>
      </c>
      <c r="C5" s="46"/>
      <c r="D5" s="46"/>
      <c r="E5" s="46"/>
      <c r="F5" s="46"/>
    </row>
    <row r="6" spans="1:6" ht="14.45" customHeight="1">
      <c r="D6" s="2" t="s">
        <v>160</v>
      </c>
      <c r="F6" s="2" t="s">
        <v>9</v>
      </c>
    </row>
    <row r="7" spans="1:6" ht="14.45" customHeight="1">
      <c r="A7" s="47" t="s">
        <v>156</v>
      </c>
      <c r="B7" s="47"/>
      <c r="D7" s="4" t="s">
        <v>137</v>
      </c>
      <c r="F7" s="4" t="s">
        <v>137</v>
      </c>
    </row>
    <row r="8" spans="1:6" ht="21.75" customHeight="1">
      <c r="A8" s="50" t="s">
        <v>156</v>
      </c>
      <c r="B8" s="50"/>
      <c r="D8" s="6">
        <v>0</v>
      </c>
      <c r="F8" s="6">
        <v>0</v>
      </c>
    </row>
    <row r="9" spans="1:6" ht="21.75" customHeight="1">
      <c r="A9" s="55" t="s">
        <v>225</v>
      </c>
      <c r="B9" s="55"/>
      <c r="D9" s="10">
        <v>0</v>
      </c>
      <c r="F9" s="10">
        <v>1138691830</v>
      </c>
    </row>
    <row r="10" spans="1:6" ht="21.75" customHeight="1">
      <c r="A10" s="52" t="s">
        <v>226</v>
      </c>
      <c r="B10" s="52"/>
      <c r="D10" s="11">
        <v>318959288</v>
      </c>
      <c r="F10" s="11">
        <v>912052201</v>
      </c>
    </row>
    <row r="11" spans="1:6" ht="21.75" customHeight="1" thickBot="1">
      <c r="A11" s="49" t="s">
        <v>21</v>
      </c>
      <c r="B11" s="49"/>
      <c r="D11" s="14">
        <f>SUM(D8:D10)</f>
        <v>318959288</v>
      </c>
      <c r="F11" s="14">
        <f>SUM(F8:F10)</f>
        <v>2050744031</v>
      </c>
    </row>
    <row r="12" spans="1:6" ht="13.5" thickTop="1">
      <c r="D12" s="20">
        <v>318959288</v>
      </c>
      <c r="F12" s="20">
        <v>2050744031</v>
      </c>
    </row>
    <row r="13" spans="1:6">
      <c r="D13" s="20">
        <f>D11-D12</f>
        <v>0</v>
      </c>
      <c r="F13" s="20">
        <f>F11-F12</f>
        <v>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S17"/>
  <sheetViews>
    <sheetView rightToLeft="1" view="pageBreakPreview" zoomScale="60" zoomScaleNormal="100" workbookViewId="0">
      <selection activeCell="S16" sqref="S16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21.75" customHeight="1">
      <c r="A2" s="44" t="s">
        <v>141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21.75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ht="14.45" customHeight="1"/>
    <row r="5" spans="1:19" ht="14.45" customHeight="1">
      <c r="A5" s="46" t="s">
        <v>163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19" ht="14.45" customHeight="1">
      <c r="A6" s="47" t="s">
        <v>22</v>
      </c>
      <c r="C6" s="47" t="s">
        <v>227</v>
      </c>
      <c r="D6" s="47"/>
      <c r="E6" s="47"/>
      <c r="F6" s="47"/>
      <c r="G6" s="47"/>
      <c r="I6" s="47" t="s">
        <v>160</v>
      </c>
      <c r="J6" s="47"/>
      <c r="K6" s="47"/>
      <c r="L6" s="47"/>
      <c r="M6" s="47"/>
      <c r="O6" s="47" t="s">
        <v>161</v>
      </c>
      <c r="P6" s="47"/>
      <c r="Q6" s="47"/>
      <c r="R6" s="47"/>
      <c r="S6" s="47"/>
    </row>
    <row r="7" spans="1:19" ht="38.25" customHeight="1">
      <c r="A7" s="47"/>
      <c r="C7" s="19" t="s">
        <v>228</v>
      </c>
      <c r="D7" s="3"/>
      <c r="E7" s="19" t="s">
        <v>229</v>
      </c>
      <c r="F7" s="3"/>
      <c r="G7" s="19" t="s">
        <v>230</v>
      </c>
      <c r="I7" s="19" t="s">
        <v>231</v>
      </c>
      <c r="J7" s="3"/>
      <c r="K7" s="19" t="s">
        <v>232</v>
      </c>
      <c r="L7" s="3"/>
      <c r="M7" s="19" t="s">
        <v>233</v>
      </c>
      <c r="O7" s="19" t="s">
        <v>231</v>
      </c>
      <c r="P7" s="3"/>
      <c r="Q7" s="19" t="s">
        <v>232</v>
      </c>
      <c r="R7" s="3"/>
      <c r="S7" s="19" t="s">
        <v>233</v>
      </c>
    </row>
    <row r="8" spans="1:19" ht="21.75" customHeight="1">
      <c r="A8" s="5" t="s">
        <v>168</v>
      </c>
      <c r="C8" s="5" t="s">
        <v>234</v>
      </c>
      <c r="E8" s="6">
        <v>7000000</v>
      </c>
      <c r="G8" s="6">
        <v>450</v>
      </c>
      <c r="I8" s="6">
        <v>0</v>
      </c>
      <c r="K8" s="6">
        <v>0</v>
      </c>
      <c r="M8" s="6">
        <v>0</v>
      </c>
      <c r="O8" s="6">
        <v>3150000000</v>
      </c>
      <c r="Q8" s="6">
        <v>0</v>
      </c>
      <c r="S8" s="6">
        <v>3150000000</v>
      </c>
    </row>
    <row r="9" spans="1:19" ht="21.75" customHeight="1">
      <c r="A9" s="16" t="s">
        <v>176</v>
      </c>
      <c r="C9" s="16" t="s">
        <v>235</v>
      </c>
      <c r="E9" s="10">
        <v>7000000</v>
      </c>
      <c r="G9" s="10">
        <v>60</v>
      </c>
      <c r="I9" s="10">
        <v>0</v>
      </c>
      <c r="K9" s="10">
        <v>0</v>
      </c>
      <c r="M9" s="10">
        <v>0</v>
      </c>
      <c r="O9" s="10">
        <v>420000000</v>
      </c>
      <c r="Q9" s="10">
        <v>0</v>
      </c>
      <c r="S9" s="10">
        <v>420000000</v>
      </c>
    </row>
    <row r="10" spans="1:19" ht="21.75" customHeight="1">
      <c r="A10" s="16" t="s">
        <v>167</v>
      </c>
      <c r="C10" s="16" t="s">
        <v>236</v>
      </c>
      <c r="E10" s="10">
        <v>1174922</v>
      </c>
      <c r="G10" s="10">
        <v>2390</v>
      </c>
      <c r="I10" s="10">
        <v>0</v>
      </c>
      <c r="K10" s="10">
        <v>0</v>
      </c>
      <c r="M10" s="10">
        <v>0</v>
      </c>
      <c r="O10" s="10">
        <v>2808063580</v>
      </c>
      <c r="Q10" s="10">
        <v>0</v>
      </c>
      <c r="S10" s="10">
        <v>2808063580</v>
      </c>
    </row>
    <row r="11" spans="1:19" ht="21.75" customHeight="1">
      <c r="A11" s="16" t="s">
        <v>169</v>
      </c>
      <c r="C11" s="16" t="s">
        <v>86</v>
      </c>
      <c r="E11" s="10">
        <v>4000001</v>
      </c>
      <c r="G11" s="10">
        <v>370</v>
      </c>
      <c r="I11" s="10">
        <v>0</v>
      </c>
      <c r="K11" s="10">
        <v>0</v>
      </c>
      <c r="M11" s="10">
        <v>0</v>
      </c>
      <c r="O11" s="10">
        <v>1480000370</v>
      </c>
      <c r="Q11" s="10">
        <v>15</v>
      </c>
      <c r="S11" s="10">
        <v>1480000355</v>
      </c>
    </row>
    <row r="12" spans="1:19" ht="21.75" customHeight="1">
      <c r="A12" s="16" t="s">
        <v>179</v>
      </c>
      <c r="C12" s="16" t="s">
        <v>237</v>
      </c>
      <c r="E12" s="10">
        <v>2000000</v>
      </c>
      <c r="G12" s="10">
        <v>936</v>
      </c>
      <c r="I12" s="10">
        <v>0</v>
      </c>
      <c r="K12" s="10">
        <v>0</v>
      </c>
      <c r="M12" s="10">
        <v>0</v>
      </c>
      <c r="O12" s="10">
        <v>1872000000</v>
      </c>
      <c r="Q12" s="10">
        <v>0</v>
      </c>
      <c r="S12" s="10">
        <v>1872000000</v>
      </c>
    </row>
    <row r="13" spans="1:19" ht="21.75" customHeight="1">
      <c r="A13" s="16" t="s">
        <v>170</v>
      </c>
      <c r="C13" s="16" t="s">
        <v>235</v>
      </c>
      <c r="E13" s="10">
        <v>1750000</v>
      </c>
      <c r="G13" s="10">
        <v>2280</v>
      </c>
      <c r="I13" s="10">
        <v>0</v>
      </c>
      <c r="K13" s="10">
        <v>0</v>
      </c>
      <c r="M13" s="10">
        <v>0</v>
      </c>
      <c r="O13" s="10">
        <v>3990000000</v>
      </c>
      <c r="Q13" s="10">
        <v>0</v>
      </c>
      <c r="S13" s="10">
        <v>3990000000</v>
      </c>
    </row>
    <row r="14" spans="1:19" ht="21.75" customHeight="1">
      <c r="A14" s="8" t="s">
        <v>166</v>
      </c>
      <c r="C14" s="8" t="s">
        <v>238</v>
      </c>
      <c r="E14" s="11">
        <v>3000000</v>
      </c>
      <c r="G14" s="11">
        <v>560</v>
      </c>
      <c r="I14" s="11">
        <v>0</v>
      </c>
      <c r="K14" s="11">
        <v>0</v>
      </c>
      <c r="M14" s="11">
        <v>0</v>
      </c>
      <c r="O14" s="11">
        <v>1680000000</v>
      </c>
      <c r="Q14" s="11">
        <v>0</v>
      </c>
      <c r="S14" s="11">
        <v>1680000000</v>
      </c>
    </row>
    <row r="15" spans="1:19" ht="21.75" customHeight="1">
      <c r="A15" s="13" t="s">
        <v>21</v>
      </c>
      <c r="C15" s="14"/>
      <c r="E15" s="14"/>
      <c r="G15" s="14"/>
      <c r="I15" s="14">
        <v>0</v>
      </c>
      <c r="K15" s="14">
        <v>0</v>
      </c>
      <c r="M15" s="14">
        <v>0</v>
      </c>
      <c r="O15" s="14">
        <f>SUM(O8:O14)</f>
        <v>15400063950</v>
      </c>
      <c r="Q15" s="14">
        <f>SUM(Q8:Q14)</f>
        <v>15</v>
      </c>
      <c r="S15" s="14">
        <f>SUM(S8:S14)</f>
        <v>15400063935</v>
      </c>
    </row>
    <row r="16" spans="1:19">
      <c r="O16" s="20">
        <v>15400063950</v>
      </c>
    </row>
    <row r="17" spans="15:15">
      <c r="O17" s="20">
        <f>O15-O16</f>
        <v>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T41"/>
  <sheetViews>
    <sheetView rightToLeft="1" view="pageBreakPreview" topLeftCell="A14" zoomScale="60" zoomScaleNormal="100" workbookViewId="0">
      <selection activeCell="T39" sqref="T39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7.5703125" bestFit="1" customWidth="1"/>
    <col min="11" max="11" width="1.28515625" customWidth="1"/>
    <col min="12" max="12" width="10.42578125" customWidth="1"/>
    <col min="13" max="13" width="1.28515625" customWidth="1"/>
    <col min="14" max="14" width="17.28515625" bestFit="1" customWidth="1"/>
    <col min="15" max="15" width="1.28515625" customWidth="1"/>
    <col min="16" max="16" width="20.7109375" customWidth="1"/>
    <col min="17" max="17" width="1.28515625" customWidth="1"/>
    <col min="18" max="18" width="13.140625" customWidth="1"/>
    <col min="19" max="19" width="1.28515625" customWidth="1"/>
    <col min="20" max="20" width="22.85546875" customWidth="1"/>
    <col min="21" max="21" width="0.28515625" customWidth="1"/>
  </cols>
  <sheetData>
    <row r="1" spans="1:20" ht="29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21.75" customHeight="1">
      <c r="A2" s="44" t="s">
        <v>141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 ht="21.75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1:20" ht="14.45" customHeight="1"/>
    <row r="5" spans="1:20" ht="14.45" customHeight="1">
      <c r="A5" s="46" t="s">
        <v>239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ht="14.45" customHeight="1">
      <c r="A6" s="47" t="s">
        <v>144</v>
      </c>
      <c r="J6" s="47" t="s">
        <v>160</v>
      </c>
      <c r="K6" s="47"/>
      <c r="L6" s="47"/>
      <c r="M6" s="47"/>
      <c r="N6" s="47"/>
      <c r="P6" s="47" t="s">
        <v>161</v>
      </c>
      <c r="Q6" s="47"/>
      <c r="R6" s="47"/>
      <c r="S6" s="47"/>
      <c r="T6" s="47"/>
    </row>
    <row r="7" spans="1:20" ht="29.1" customHeight="1">
      <c r="A7" s="47"/>
      <c r="C7" s="18" t="s">
        <v>240</v>
      </c>
      <c r="E7" s="58" t="s">
        <v>55</v>
      </c>
      <c r="F7" s="58"/>
      <c r="H7" s="18" t="s">
        <v>241</v>
      </c>
      <c r="J7" s="19" t="s">
        <v>242</v>
      </c>
      <c r="K7" s="3"/>
      <c r="L7" s="19" t="s">
        <v>232</v>
      </c>
      <c r="M7" s="3"/>
      <c r="N7" s="19" t="s">
        <v>243</v>
      </c>
      <c r="P7" s="19" t="s">
        <v>242</v>
      </c>
      <c r="Q7" s="3"/>
      <c r="R7" s="19" t="s">
        <v>232</v>
      </c>
      <c r="S7" s="3"/>
      <c r="T7" s="19" t="s">
        <v>243</v>
      </c>
    </row>
    <row r="8" spans="1:20" ht="21.75" customHeight="1">
      <c r="A8" s="5" t="s">
        <v>203</v>
      </c>
      <c r="C8" s="3"/>
      <c r="E8" s="5" t="s">
        <v>244</v>
      </c>
      <c r="F8" s="3"/>
      <c r="H8" s="7">
        <v>18</v>
      </c>
      <c r="J8" s="6">
        <v>0</v>
      </c>
      <c r="L8" s="6">
        <v>0</v>
      </c>
      <c r="N8" s="6">
        <v>0</v>
      </c>
      <c r="P8" s="6">
        <v>380420196</v>
      </c>
      <c r="R8" s="6">
        <v>0</v>
      </c>
      <c r="T8" s="6">
        <v>380420196</v>
      </c>
    </row>
    <row r="9" spans="1:20" ht="21.75" customHeight="1">
      <c r="A9" s="16" t="s">
        <v>109</v>
      </c>
      <c r="E9" s="16" t="s">
        <v>111</v>
      </c>
      <c r="H9" s="17">
        <v>23</v>
      </c>
      <c r="J9" s="10">
        <v>2503696834</v>
      </c>
      <c r="L9" s="10">
        <v>0</v>
      </c>
      <c r="N9" s="10">
        <v>2503696834</v>
      </c>
      <c r="P9" s="10">
        <v>2503696834</v>
      </c>
      <c r="R9" s="10">
        <v>0</v>
      </c>
      <c r="T9" s="10">
        <v>2503696834</v>
      </c>
    </row>
    <row r="10" spans="1:20" ht="21.75" customHeight="1">
      <c r="A10" s="16" t="s">
        <v>106</v>
      </c>
      <c r="E10" s="16" t="s">
        <v>108</v>
      </c>
      <c r="H10" s="17">
        <v>23</v>
      </c>
      <c r="J10" s="10">
        <v>21573385617</v>
      </c>
      <c r="L10" s="10">
        <v>0</v>
      </c>
      <c r="N10" s="10">
        <v>21573385617</v>
      </c>
      <c r="P10" s="10">
        <v>25082292963</v>
      </c>
      <c r="R10" s="10">
        <v>0</v>
      </c>
      <c r="T10" s="10">
        <v>25082292963</v>
      </c>
    </row>
    <row r="11" spans="1:20" ht="21.75" customHeight="1">
      <c r="A11" s="16" t="s">
        <v>103</v>
      </c>
      <c r="E11" s="16" t="s">
        <v>105</v>
      </c>
      <c r="H11" s="17">
        <v>23</v>
      </c>
      <c r="J11" s="10">
        <v>11193450674</v>
      </c>
      <c r="L11" s="10">
        <v>0</v>
      </c>
      <c r="N11" s="10">
        <v>11193450674</v>
      </c>
      <c r="P11" s="10">
        <v>15903637670</v>
      </c>
      <c r="R11" s="10">
        <v>0</v>
      </c>
      <c r="T11" s="10">
        <v>15903637670</v>
      </c>
    </row>
    <row r="12" spans="1:20" ht="21.75" customHeight="1">
      <c r="A12" s="16" t="s">
        <v>100</v>
      </c>
      <c r="E12" s="16" t="s">
        <v>102</v>
      </c>
      <c r="H12" s="17">
        <v>23</v>
      </c>
      <c r="J12" s="10">
        <v>22962219966</v>
      </c>
      <c r="L12" s="10">
        <v>0</v>
      </c>
      <c r="N12" s="10">
        <v>22962219966</v>
      </c>
      <c r="P12" s="10">
        <v>31890020526</v>
      </c>
      <c r="R12" s="10">
        <v>0</v>
      </c>
      <c r="T12" s="10">
        <v>31890020526</v>
      </c>
    </row>
    <row r="13" spans="1:20" ht="21.75" customHeight="1">
      <c r="A13" s="16" t="s">
        <v>97</v>
      </c>
      <c r="E13" s="16" t="s">
        <v>99</v>
      </c>
      <c r="H13" s="17">
        <v>23</v>
      </c>
      <c r="J13" s="10">
        <v>18651609620</v>
      </c>
      <c r="L13" s="10">
        <v>0</v>
      </c>
      <c r="N13" s="10">
        <v>18651609620</v>
      </c>
      <c r="P13" s="10">
        <v>22294435264</v>
      </c>
      <c r="R13" s="10">
        <v>0</v>
      </c>
      <c r="T13" s="10">
        <v>22294435264</v>
      </c>
    </row>
    <row r="14" spans="1:20" ht="21.75" customHeight="1">
      <c r="A14" s="16" t="s">
        <v>94</v>
      </c>
      <c r="E14" s="16" t="s">
        <v>96</v>
      </c>
      <c r="H14" s="17">
        <v>23</v>
      </c>
      <c r="J14" s="10">
        <v>40764674</v>
      </c>
      <c r="L14" s="10">
        <v>0</v>
      </c>
      <c r="N14" s="10">
        <v>40764674</v>
      </c>
      <c r="P14" s="10">
        <v>323257902006</v>
      </c>
      <c r="R14" s="10">
        <v>0</v>
      </c>
      <c r="T14" s="10">
        <v>323257902006</v>
      </c>
    </row>
    <row r="15" spans="1:20" ht="21.75" customHeight="1">
      <c r="A15" s="16" t="s">
        <v>91</v>
      </c>
      <c r="E15" s="16" t="s">
        <v>93</v>
      </c>
      <c r="H15" s="17">
        <v>23</v>
      </c>
      <c r="J15" s="10">
        <v>11639575380</v>
      </c>
      <c r="L15" s="10">
        <v>0</v>
      </c>
      <c r="N15" s="10">
        <v>11639575380</v>
      </c>
      <c r="P15" s="10">
        <v>16548363480</v>
      </c>
      <c r="R15" s="10">
        <v>0</v>
      </c>
      <c r="T15" s="10">
        <v>16548363480</v>
      </c>
    </row>
    <row r="16" spans="1:20" ht="21.75" customHeight="1">
      <c r="A16" s="16" t="s">
        <v>88</v>
      </c>
      <c r="E16" s="16" t="s">
        <v>90</v>
      </c>
      <c r="H16" s="17">
        <v>23</v>
      </c>
      <c r="J16" s="10">
        <v>46570997375</v>
      </c>
      <c r="L16" s="10">
        <v>0</v>
      </c>
      <c r="N16" s="10">
        <v>46570997375</v>
      </c>
      <c r="P16" s="10">
        <v>63062952178</v>
      </c>
      <c r="R16" s="10">
        <v>0</v>
      </c>
      <c r="T16" s="10">
        <v>63062952178</v>
      </c>
    </row>
    <row r="17" spans="1:20" ht="21.75" customHeight="1">
      <c r="A17" s="16" t="s">
        <v>85</v>
      </c>
      <c r="E17" s="16" t="s">
        <v>87</v>
      </c>
      <c r="H17" s="17">
        <v>23</v>
      </c>
      <c r="J17" s="10">
        <v>15775352003</v>
      </c>
      <c r="L17" s="10">
        <v>0</v>
      </c>
      <c r="N17" s="10">
        <v>15775352003</v>
      </c>
      <c r="P17" s="10">
        <v>158575232872</v>
      </c>
      <c r="R17" s="10">
        <v>0</v>
      </c>
      <c r="T17" s="10">
        <v>158575232872</v>
      </c>
    </row>
    <row r="18" spans="1:20" ht="21.75" customHeight="1">
      <c r="A18" s="16" t="s">
        <v>219</v>
      </c>
      <c r="E18" s="16" t="s">
        <v>245</v>
      </c>
      <c r="H18" s="17">
        <v>23</v>
      </c>
      <c r="J18" s="10">
        <v>0</v>
      </c>
      <c r="L18" s="10">
        <v>0</v>
      </c>
      <c r="N18" s="10">
        <v>0</v>
      </c>
      <c r="P18" s="10">
        <v>28996111882</v>
      </c>
      <c r="R18" s="10">
        <v>0</v>
      </c>
      <c r="T18" s="10">
        <v>28996111882</v>
      </c>
    </row>
    <row r="19" spans="1:20" ht="21.75" customHeight="1">
      <c r="A19" s="16" t="s">
        <v>82</v>
      </c>
      <c r="E19" s="16" t="s">
        <v>84</v>
      </c>
      <c r="H19" s="17">
        <v>23</v>
      </c>
      <c r="J19" s="10">
        <v>28828567635</v>
      </c>
      <c r="L19" s="10">
        <v>0</v>
      </c>
      <c r="N19" s="10">
        <v>28828567635</v>
      </c>
      <c r="P19" s="10">
        <v>211746226457</v>
      </c>
      <c r="R19" s="10">
        <v>0</v>
      </c>
      <c r="T19" s="10">
        <v>211746226457</v>
      </c>
    </row>
    <row r="20" spans="1:20" ht="21.75" customHeight="1">
      <c r="A20" s="16" t="s">
        <v>218</v>
      </c>
      <c r="E20" s="16" t="s">
        <v>246</v>
      </c>
      <c r="H20" s="17">
        <v>23</v>
      </c>
      <c r="J20" s="10">
        <v>0</v>
      </c>
      <c r="L20" s="10">
        <v>0</v>
      </c>
      <c r="N20" s="10">
        <v>0</v>
      </c>
      <c r="P20" s="10">
        <v>177915173989</v>
      </c>
      <c r="R20" s="10">
        <v>0</v>
      </c>
      <c r="T20" s="10">
        <v>177915173989</v>
      </c>
    </row>
    <row r="21" spans="1:20" ht="21.75" customHeight="1">
      <c r="A21" s="16" t="s">
        <v>79</v>
      </c>
      <c r="E21" s="16" t="s">
        <v>81</v>
      </c>
      <c r="H21" s="17">
        <v>23</v>
      </c>
      <c r="J21" s="10">
        <v>7383143762</v>
      </c>
      <c r="L21" s="10">
        <v>0</v>
      </c>
      <c r="N21" s="10">
        <v>7383143762</v>
      </c>
      <c r="P21" s="10">
        <v>185061376422</v>
      </c>
      <c r="R21" s="10">
        <v>0</v>
      </c>
      <c r="T21" s="10">
        <v>185061376422</v>
      </c>
    </row>
    <row r="22" spans="1:20" ht="21.75" customHeight="1">
      <c r="A22" s="16" t="s">
        <v>76</v>
      </c>
      <c r="E22" s="16" t="s">
        <v>78</v>
      </c>
      <c r="H22" s="17">
        <v>23</v>
      </c>
      <c r="J22" s="10">
        <v>21325816220</v>
      </c>
      <c r="L22" s="10">
        <v>0</v>
      </c>
      <c r="N22" s="10">
        <v>21325816220</v>
      </c>
      <c r="P22" s="10">
        <v>237559257338</v>
      </c>
      <c r="R22" s="10">
        <v>0</v>
      </c>
      <c r="T22" s="10">
        <v>237559257338</v>
      </c>
    </row>
    <row r="23" spans="1:20" ht="21.75" customHeight="1">
      <c r="A23" s="16" t="s">
        <v>115</v>
      </c>
      <c r="E23" s="16" t="s">
        <v>118</v>
      </c>
      <c r="H23" s="17">
        <v>20.5</v>
      </c>
      <c r="J23" s="10">
        <v>77172222150</v>
      </c>
      <c r="L23" s="10">
        <v>0</v>
      </c>
      <c r="N23" s="10">
        <v>77172222150</v>
      </c>
      <c r="P23" s="10">
        <v>750399499650</v>
      </c>
      <c r="R23" s="10">
        <v>0</v>
      </c>
      <c r="T23" s="10">
        <v>750399499650</v>
      </c>
    </row>
    <row r="24" spans="1:20" ht="21.75" customHeight="1">
      <c r="A24" s="16" t="s">
        <v>217</v>
      </c>
      <c r="E24" s="16" t="s">
        <v>247</v>
      </c>
      <c r="H24" s="17">
        <v>23</v>
      </c>
      <c r="J24" s="10">
        <v>0</v>
      </c>
      <c r="L24" s="10">
        <v>0</v>
      </c>
      <c r="N24" s="10">
        <v>0</v>
      </c>
      <c r="P24" s="10">
        <v>136435747550</v>
      </c>
      <c r="R24" s="10">
        <v>0</v>
      </c>
      <c r="T24" s="10">
        <v>136435747550</v>
      </c>
    </row>
    <row r="25" spans="1:20" ht="21.75" customHeight="1">
      <c r="A25" s="16" t="s">
        <v>216</v>
      </c>
      <c r="E25" s="16" t="s">
        <v>248</v>
      </c>
      <c r="H25" s="17">
        <v>23</v>
      </c>
      <c r="J25" s="10">
        <v>0</v>
      </c>
      <c r="L25" s="10">
        <v>0</v>
      </c>
      <c r="N25" s="10">
        <v>0</v>
      </c>
      <c r="P25" s="10">
        <v>351454231175</v>
      </c>
      <c r="R25" s="10">
        <v>0</v>
      </c>
      <c r="T25" s="10">
        <v>351454231175</v>
      </c>
    </row>
    <row r="26" spans="1:20" ht="21.75" customHeight="1">
      <c r="A26" s="16" t="s">
        <v>73</v>
      </c>
      <c r="E26" s="16" t="s">
        <v>75</v>
      </c>
      <c r="H26" s="17">
        <v>23</v>
      </c>
      <c r="J26" s="10">
        <v>9030617360</v>
      </c>
      <c r="L26" s="10">
        <v>0</v>
      </c>
      <c r="N26" s="10">
        <v>9030617360</v>
      </c>
      <c r="P26" s="10">
        <v>102477969491</v>
      </c>
      <c r="R26" s="10">
        <v>0</v>
      </c>
      <c r="T26" s="10">
        <v>102477969491</v>
      </c>
    </row>
    <row r="27" spans="1:20" ht="21.75" customHeight="1">
      <c r="A27" s="16" t="s">
        <v>215</v>
      </c>
      <c r="E27" s="16" t="s">
        <v>249</v>
      </c>
      <c r="H27" s="17">
        <v>2</v>
      </c>
      <c r="J27" s="10">
        <v>0</v>
      </c>
      <c r="L27" s="10">
        <v>0</v>
      </c>
      <c r="N27" s="10">
        <v>0</v>
      </c>
      <c r="P27" s="10">
        <v>153073702843</v>
      </c>
      <c r="R27" s="10">
        <v>0</v>
      </c>
      <c r="T27" s="10">
        <v>153073702843</v>
      </c>
    </row>
    <row r="28" spans="1:20" ht="21.75" customHeight="1">
      <c r="A28" s="16" t="s">
        <v>112</v>
      </c>
      <c r="E28" s="16" t="s">
        <v>114</v>
      </c>
      <c r="H28" s="17">
        <v>23</v>
      </c>
      <c r="J28" s="10">
        <v>16543039075</v>
      </c>
      <c r="L28" s="10">
        <v>0</v>
      </c>
      <c r="N28" s="10">
        <v>16543039075</v>
      </c>
      <c r="P28" s="10">
        <v>161570455232</v>
      </c>
      <c r="R28" s="10">
        <v>0</v>
      </c>
      <c r="T28" s="10">
        <v>161570455232</v>
      </c>
    </row>
    <row r="29" spans="1:20" ht="21.75" customHeight="1">
      <c r="A29" s="16" t="s">
        <v>70</v>
      </c>
      <c r="E29" s="16" t="s">
        <v>72</v>
      </c>
      <c r="H29" s="17">
        <v>23</v>
      </c>
      <c r="J29" s="10">
        <v>8267474940</v>
      </c>
      <c r="L29" s="10">
        <v>0</v>
      </c>
      <c r="N29" s="10">
        <v>8267474940</v>
      </c>
      <c r="P29" s="10">
        <v>83389537884</v>
      </c>
      <c r="R29" s="10">
        <v>0</v>
      </c>
      <c r="T29" s="10">
        <v>83389537884</v>
      </c>
    </row>
    <row r="30" spans="1:20" ht="21.75" customHeight="1">
      <c r="A30" s="16" t="s">
        <v>214</v>
      </c>
      <c r="E30" s="16" t="s">
        <v>250</v>
      </c>
      <c r="H30" s="17">
        <v>23</v>
      </c>
      <c r="J30" s="10">
        <v>0</v>
      </c>
      <c r="L30" s="10">
        <v>0</v>
      </c>
      <c r="N30" s="10">
        <v>0</v>
      </c>
      <c r="P30" s="10">
        <v>98496749503</v>
      </c>
      <c r="R30" s="10">
        <v>0</v>
      </c>
      <c r="T30" s="10">
        <v>98496749503</v>
      </c>
    </row>
    <row r="31" spans="1:20" ht="21.75" customHeight="1">
      <c r="A31" s="16" t="s">
        <v>213</v>
      </c>
      <c r="E31" s="16" t="s">
        <v>251</v>
      </c>
      <c r="H31" s="17">
        <v>20.5</v>
      </c>
      <c r="J31" s="10">
        <v>0</v>
      </c>
      <c r="L31" s="10">
        <v>0</v>
      </c>
      <c r="N31" s="10">
        <v>0</v>
      </c>
      <c r="P31" s="10">
        <v>78628794609</v>
      </c>
      <c r="R31" s="10">
        <v>0</v>
      </c>
      <c r="T31" s="10">
        <v>78628794609</v>
      </c>
    </row>
    <row r="32" spans="1:20" ht="21.75" customHeight="1">
      <c r="A32" s="16" t="s">
        <v>67</v>
      </c>
      <c r="E32" s="16" t="s">
        <v>69</v>
      </c>
      <c r="H32" s="17">
        <v>18</v>
      </c>
      <c r="J32" s="10">
        <v>4479302946</v>
      </c>
      <c r="L32" s="10">
        <v>0</v>
      </c>
      <c r="N32" s="10">
        <v>4479302946</v>
      </c>
      <c r="P32" s="10">
        <v>43366476655</v>
      </c>
      <c r="R32" s="10">
        <v>0</v>
      </c>
      <c r="T32" s="10">
        <v>43366476655</v>
      </c>
    </row>
    <row r="33" spans="1:20" ht="21.75" customHeight="1">
      <c r="A33" s="16" t="s">
        <v>212</v>
      </c>
      <c r="E33" s="16" t="s">
        <v>252</v>
      </c>
      <c r="H33" s="17">
        <v>20.5</v>
      </c>
      <c r="J33" s="10">
        <v>0</v>
      </c>
      <c r="L33" s="10">
        <v>0</v>
      </c>
      <c r="N33" s="10">
        <v>0</v>
      </c>
      <c r="P33" s="10">
        <v>14847123157</v>
      </c>
      <c r="R33" s="10">
        <v>0</v>
      </c>
      <c r="T33" s="10">
        <v>14847123157</v>
      </c>
    </row>
    <row r="34" spans="1:20" ht="21.75" customHeight="1">
      <c r="A34" s="16" t="s">
        <v>208</v>
      </c>
      <c r="E34" s="16" t="s">
        <v>253</v>
      </c>
      <c r="H34" s="17">
        <v>18</v>
      </c>
      <c r="J34" s="10">
        <v>0</v>
      </c>
      <c r="L34" s="10">
        <v>0</v>
      </c>
      <c r="N34" s="10">
        <v>0</v>
      </c>
      <c r="P34" s="10">
        <v>878407183</v>
      </c>
      <c r="R34" s="10">
        <v>0</v>
      </c>
      <c r="T34" s="10">
        <v>878407183</v>
      </c>
    </row>
    <row r="35" spans="1:20" ht="21.75" customHeight="1">
      <c r="A35" s="16" t="s">
        <v>207</v>
      </c>
      <c r="E35" s="16" t="s">
        <v>254</v>
      </c>
      <c r="H35" s="17">
        <v>18</v>
      </c>
      <c r="J35" s="10">
        <v>0</v>
      </c>
      <c r="L35" s="10">
        <v>0</v>
      </c>
      <c r="N35" s="10">
        <v>0</v>
      </c>
      <c r="P35" s="10">
        <v>556681978</v>
      </c>
      <c r="R35" s="10">
        <v>0</v>
      </c>
      <c r="T35" s="10">
        <v>556681978</v>
      </c>
    </row>
    <row r="36" spans="1:20" ht="21.75" customHeight="1">
      <c r="A36" s="16" t="s">
        <v>205</v>
      </c>
      <c r="E36" s="16" t="s">
        <v>255</v>
      </c>
      <c r="H36" s="17">
        <v>18</v>
      </c>
      <c r="J36" s="10">
        <v>0</v>
      </c>
      <c r="L36" s="10">
        <v>0</v>
      </c>
      <c r="N36" s="10">
        <v>0</v>
      </c>
      <c r="P36" s="10">
        <v>530994062</v>
      </c>
      <c r="R36" s="10">
        <v>0</v>
      </c>
      <c r="T36" s="10">
        <v>530994062</v>
      </c>
    </row>
    <row r="37" spans="1:20" ht="21.75" customHeight="1">
      <c r="A37" s="8" t="s">
        <v>64</v>
      </c>
      <c r="C37" s="9"/>
      <c r="E37" s="8" t="s">
        <v>66</v>
      </c>
      <c r="H37" s="12">
        <v>18</v>
      </c>
      <c r="J37" s="11">
        <v>3041619792</v>
      </c>
      <c r="L37" s="11">
        <v>0</v>
      </c>
      <c r="N37" s="11">
        <v>3041619792</v>
      </c>
      <c r="P37" s="11">
        <v>28630719482</v>
      </c>
      <c r="R37" s="11">
        <v>0</v>
      </c>
      <c r="T37" s="11">
        <v>28630719482</v>
      </c>
    </row>
    <row r="38" spans="1:20" ht="21.75" customHeight="1" thickBot="1">
      <c r="A38" s="13" t="s">
        <v>21</v>
      </c>
      <c r="C38" s="14"/>
      <c r="E38" s="14"/>
      <c r="H38" s="14"/>
      <c r="J38" s="14">
        <f>SUM(J8:J37)</f>
        <v>326982856023</v>
      </c>
      <c r="L38" s="14">
        <v>0</v>
      </c>
      <c r="N38" s="14">
        <f>SUM(N8:N37)</f>
        <v>326982856023</v>
      </c>
      <c r="P38" s="14">
        <f>SUM(P8:P37)</f>
        <v>3505514190531</v>
      </c>
      <c r="R38" s="14">
        <v>0</v>
      </c>
      <c r="T38" s="14">
        <f>SUM(T8:T37)</f>
        <v>3505514190531</v>
      </c>
    </row>
    <row r="39" spans="1:20" ht="13.5" thickTop="1">
      <c r="J39" s="33">
        <v>326982856023</v>
      </c>
      <c r="P39" s="20">
        <v>750399499650</v>
      </c>
    </row>
    <row r="40" spans="1:20">
      <c r="J40" s="20">
        <f>J38-J39</f>
        <v>0</v>
      </c>
      <c r="P40" s="20">
        <v>2755114690881</v>
      </c>
    </row>
    <row r="41" spans="1:20">
      <c r="P41" s="20">
        <f>P38-P39-P40</f>
        <v>0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6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M32"/>
  <sheetViews>
    <sheetView rightToLeft="1" view="pageBreakPreview" topLeftCell="A14" zoomScale="60" zoomScaleNormal="100" workbookViewId="0">
      <selection activeCell="I40" sqref="I40"/>
    </sheetView>
  </sheetViews>
  <sheetFormatPr defaultRowHeight="12.75"/>
  <cols>
    <col min="1" max="1" width="39" customWidth="1"/>
    <col min="2" max="2" width="1.28515625" customWidth="1"/>
    <col min="3" max="3" width="17.7109375" bestFit="1" customWidth="1"/>
    <col min="4" max="4" width="1.28515625" customWidth="1"/>
    <col min="5" max="5" width="14.42578125" bestFit="1" customWidth="1"/>
    <col min="6" max="6" width="1.28515625" customWidth="1"/>
    <col min="7" max="7" width="17.7109375" bestFit="1" customWidth="1"/>
    <col min="8" max="8" width="1.28515625" customWidth="1"/>
    <col min="9" max="9" width="19.140625" bestFit="1" customWidth="1"/>
    <col min="10" max="10" width="1.28515625" customWidth="1"/>
    <col min="11" max="11" width="13.28515625" bestFit="1" customWidth="1"/>
    <col min="12" max="12" width="1.28515625" customWidth="1"/>
    <col min="13" max="13" width="18.7109375" customWidth="1"/>
    <col min="14" max="14" width="0.28515625" customWidth="1"/>
  </cols>
  <sheetData>
    <row r="1" spans="1:13" ht="29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21.75" customHeight="1">
      <c r="A2" s="44" t="s">
        <v>141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.75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4.45" customHeight="1"/>
    <row r="5" spans="1:13" ht="14.45" customHeight="1">
      <c r="A5" s="46" t="s">
        <v>256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ht="14.45" customHeight="1">
      <c r="A6" s="47" t="s">
        <v>144</v>
      </c>
      <c r="C6" s="47" t="s">
        <v>160</v>
      </c>
      <c r="D6" s="47"/>
      <c r="E6" s="47"/>
      <c r="F6" s="47"/>
      <c r="G6" s="47"/>
      <c r="I6" s="47" t="s">
        <v>161</v>
      </c>
      <c r="J6" s="47"/>
      <c r="K6" s="47"/>
      <c r="L6" s="47"/>
      <c r="M6" s="47"/>
    </row>
    <row r="7" spans="1:13" ht="29.1" customHeight="1">
      <c r="A7" s="47"/>
      <c r="C7" s="19" t="s">
        <v>242</v>
      </c>
      <c r="D7" s="3"/>
      <c r="E7" s="19" t="s">
        <v>232</v>
      </c>
      <c r="F7" s="3"/>
      <c r="G7" s="19" t="s">
        <v>243</v>
      </c>
      <c r="I7" s="19" t="s">
        <v>242</v>
      </c>
      <c r="J7" s="3"/>
      <c r="K7" s="19" t="s">
        <v>232</v>
      </c>
      <c r="L7" s="3"/>
      <c r="M7" s="19" t="s">
        <v>243</v>
      </c>
    </row>
    <row r="8" spans="1:13" ht="21.75" customHeight="1">
      <c r="A8" s="5" t="s">
        <v>266</v>
      </c>
      <c r="C8" s="6">
        <v>30897</v>
      </c>
      <c r="E8" s="6">
        <v>0</v>
      </c>
      <c r="G8" s="6">
        <v>30897</v>
      </c>
      <c r="I8" s="6">
        <v>162853</v>
      </c>
      <c r="K8" s="6">
        <v>0</v>
      </c>
      <c r="M8" s="6">
        <v>162853</v>
      </c>
    </row>
    <row r="9" spans="1:13" ht="21.75" customHeight="1">
      <c r="A9" s="16" t="s">
        <v>360</v>
      </c>
      <c r="C9" s="10">
        <v>9444</v>
      </c>
      <c r="E9" s="10">
        <v>0</v>
      </c>
      <c r="G9" s="10">
        <v>9444</v>
      </c>
      <c r="I9" s="10">
        <v>243585</v>
      </c>
      <c r="K9" s="10">
        <v>0</v>
      </c>
      <c r="M9" s="10">
        <v>243585</v>
      </c>
    </row>
    <row r="10" spans="1:13" ht="21.75" customHeight="1">
      <c r="A10" s="16" t="s">
        <v>268</v>
      </c>
      <c r="C10" s="10">
        <v>636426388</v>
      </c>
      <c r="E10" s="10">
        <v>0</v>
      </c>
      <c r="G10" s="10">
        <v>636426388</v>
      </c>
      <c r="I10" s="10">
        <v>3599250179</v>
      </c>
      <c r="K10" s="10">
        <v>0</v>
      </c>
      <c r="M10" s="10">
        <v>3599250179</v>
      </c>
    </row>
    <row r="11" spans="1:13" ht="21.75" customHeight="1">
      <c r="A11" s="16" t="s">
        <v>269</v>
      </c>
      <c r="C11" s="10">
        <v>22180</v>
      </c>
      <c r="E11" s="10">
        <v>0</v>
      </c>
      <c r="G11" s="10">
        <v>22180</v>
      </c>
      <c r="I11" s="10">
        <v>755683</v>
      </c>
      <c r="K11" s="10">
        <v>0</v>
      </c>
      <c r="M11" s="10">
        <v>755683</v>
      </c>
    </row>
    <row r="12" spans="1:13" ht="21.75" customHeight="1">
      <c r="A12" s="16" t="s">
        <v>362</v>
      </c>
      <c r="C12" s="10">
        <v>18228</v>
      </c>
      <c r="E12" s="10">
        <v>0</v>
      </c>
      <c r="G12" s="10">
        <v>18228</v>
      </c>
      <c r="I12" s="10">
        <v>705901</v>
      </c>
      <c r="K12" s="10">
        <v>0</v>
      </c>
      <c r="M12" s="10">
        <v>705901</v>
      </c>
    </row>
    <row r="13" spans="1:13" ht="21.75" customHeight="1">
      <c r="A13" s="16" t="s">
        <v>363</v>
      </c>
      <c r="C13" s="10">
        <v>161712</v>
      </c>
      <c r="E13" s="10">
        <v>0</v>
      </c>
      <c r="G13" s="10">
        <v>161712</v>
      </c>
      <c r="I13" s="10">
        <v>83693910</v>
      </c>
      <c r="K13" s="10">
        <v>0</v>
      </c>
      <c r="M13" s="10">
        <v>83693910</v>
      </c>
    </row>
    <row r="14" spans="1:13" ht="21.75" customHeight="1">
      <c r="A14" s="16" t="s">
        <v>272</v>
      </c>
      <c r="C14" s="10">
        <v>561452</v>
      </c>
      <c r="E14" s="10">
        <v>0</v>
      </c>
      <c r="G14" s="10">
        <v>561452</v>
      </c>
      <c r="I14" s="10">
        <v>17638422</v>
      </c>
      <c r="K14" s="10">
        <v>0</v>
      </c>
      <c r="M14" s="10">
        <v>17638422</v>
      </c>
    </row>
    <row r="15" spans="1:13" ht="21.75" customHeight="1">
      <c r="A15" s="16" t="s">
        <v>273</v>
      </c>
      <c r="C15" s="10">
        <v>1097621</v>
      </c>
      <c r="E15" s="10">
        <v>0</v>
      </c>
      <c r="G15" s="10">
        <v>1097621</v>
      </c>
      <c r="I15" s="10">
        <v>12249720</v>
      </c>
      <c r="K15" s="10">
        <v>0</v>
      </c>
      <c r="M15" s="10">
        <v>12249720</v>
      </c>
    </row>
    <row r="16" spans="1:13" ht="21.75" customHeight="1">
      <c r="A16" s="16" t="s">
        <v>364</v>
      </c>
      <c r="C16" s="10">
        <v>29030</v>
      </c>
      <c r="E16" s="10">
        <v>0</v>
      </c>
      <c r="G16" s="10">
        <v>29030</v>
      </c>
      <c r="I16" s="10">
        <v>196817</v>
      </c>
      <c r="K16" s="10">
        <v>0</v>
      </c>
      <c r="M16" s="10">
        <v>196817</v>
      </c>
    </row>
    <row r="17" spans="1:13" ht="21.75" customHeight="1">
      <c r="A17" s="16" t="s">
        <v>373</v>
      </c>
      <c r="C17" s="10">
        <v>5190</v>
      </c>
      <c r="E17" s="10">
        <v>0</v>
      </c>
      <c r="G17" s="10">
        <v>5190</v>
      </c>
      <c r="I17" s="10">
        <v>24438200</v>
      </c>
      <c r="K17" s="10">
        <v>0</v>
      </c>
      <c r="M17" s="10">
        <v>24438200</v>
      </c>
    </row>
    <row r="18" spans="1:13" ht="21.75" customHeight="1">
      <c r="A18" s="16" t="s">
        <v>276</v>
      </c>
      <c r="C18" s="10">
        <v>107479</v>
      </c>
      <c r="E18" s="10">
        <v>0</v>
      </c>
      <c r="G18" s="10">
        <v>107479</v>
      </c>
      <c r="I18" s="10">
        <v>11418961</v>
      </c>
      <c r="K18" s="10">
        <v>0</v>
      </c>
      <c r="M18" s="10">
        <v>11418961</v>
      </c>
    </row>
    <row r="19" spans="1:13" ht="21.75" customHeight="1">
      <c r="A19" s="16" t="s">
        <v>375</v>
      </c>
      <c r="C19" s="10">
        <v>0</v>
      </c>
      <c r="E19" s="10">
        <v>0</v>
      </c>
      <c r="G19" s="10">
        <v>0</v>
      </c>
      <c r="I19" s="10">
        <v>703912211461</v>
      </c>
      <c r="K19" s="10">
        <v>0</v>
      </c>
      <c r="M19" s="10">
        <v>703912211461</v>
      </c>
    </row>
    <row r="20" spans="1:13" ht="21.75" customHeight="1">
      <c r="A20" s="16" t="s">
        <v>366</v>
      </c>
      <c r="C20" s="10">
        <v>0</v>
      </c>
      <c r="E20" s="10">
        <v>0</v>
      </c>
      <c r="G20" s="10">
        <v>0</v>
      </c>
      <c r="I20" s="10">
        <v>417996275941</v>
      </c>
      <c r="K20" s="10">
        <v>17287639</v>
      </c>
      <c r="M20" s="10">
        <v>417978988302</v>
      </c>
    </row>
    <row r="21" spans="1:13" ht="21.75" customHeight="1">
      <c r="A21" s="16" t="s">
        <v>376</v>
      </c>
      <c r="C21" s="10">
        <v>95382096647</v>
      </c>
      <c r="E21" s="10">
        <v>-103412470</v>
      </c>
      <c r="G21" s="10">
        <v>95485509117</v>
      </c>
      <c r="I21" s="10">
        <v>928489586301</v>
      </c>
      <c r="K21" s="10">
        <v>280266157</v>
      </c>
      <c r="M21" s="10">
        <v>928209320144</v>
      </c>
    </row>
    <row r="22" spans="1:13" ht="21.75" customHeight="1">
      <c r="A22" s="16" t="s">
        <v>367</v>
      </c>
      <c r="C22" s="10">
        <v>95826331494</v>
      </c>
      <c r="E22" s="10">
        <v>-12427776</v>
      </c>
      <c r="G22" s="10">
        <v>95838759270</v>
      </c>
      <c r="I22" s="10">
        <v>861369514991</v>
      </c>
      <c r="K22" s="10">
        <v>16286727</v>
      </c>
      <c r="M22" s="10">
        <v>861353228264</v>
      </c>
    </row>
    <row r="23" spans="1:13" ht="21.75" customHeight="1">
      <c r="A23" s="16" t="s">
        <v>368</v>
      </c>
      <c r="C23" s="10">
        <v>0</v>
      </c>
      <c r="E23" s="10">
        <v>0</v>
      </c>
      <c r="G23" s="10">
        <v>0</v>
      </c>
      <c r="I23" s="10">
        <v>1841369860</v>
      </c>
      <c r="K23" s="10">
        <v>0</v>
      </c>
      <c r="M23" s="10">
        <v>1841369860</v>
      </c>
    </row>
    <row r="24" spans="1:13" ht="21.75" customHeight="1">
      <c r="A24" s="16" t="s">
        <v>369</v>
      </c>
      <c r="C24" s="10">
        <v>71508174223</v>
      </c>
      <c r="E24" s="10">
        <v>105285054</v>
      </c>
      <c r="G24" s="10">
        <v>71402889169</v>
      </c>
      <c r="I24" s="10">
        <v>445287090340</v>
      </c>
      <c r="K24" s="10">
        <v>249659019</v>
      </c>
      <c r="M24" s="10">
        <v>445037431321</v>
      </c>
    </row>
    <row r="25" spans="1:13" ht="21.75" customHeight="1">
      <c r="A25" s="16" t="s">
        <v>370</v>
      </c>
      <c r="C25" s="10">
        <v>0</v>
      </c>
      <c r="E25" s="10">
        <v>0</v>
      </c>
      <c r="G25" s="10">
        <v>0</v>
      </c>
      <c r="I25" s="10">
        <v>4601466494</v>
      </c>
      <c r="K25" s="10">
        <v>4907680</v>
      </c>
      <c r="M25" s="10">
        <v>4596558814</v>
      </c>
    </row>
    <row r="26" spans="1:13" ht="21.75" customHeight="1">
      <c r="A26" s="16" t="s">
        <v>377</v>
      </c>
      <c r="C26" s="10">
        <v>0</v>
      </c>
      <c r="E26" s="10">
        <v>0</v>
      </c>
      <c r="G26" s="10">
        <v>0</v>
      </c>
      <c r="I26" s="10">
        <v>449039173867</v>
      </c>
      <c r="K26" s="10">
        <v>371365</v>
      </c>
      <c r="M26" s="10">
        <v>449038802502</v>
      </c>
    </row>
    <row r="27" spans="1:13" ht="21.75" customHeight="1">
      <c r="A27" s="16" t="s">
        <v>378</v>
      </c>
      <c r="C27" s="10">
        <v>66160906887</v>
      </c>
      <c r="E27" s="10">
        <v>-291997734</v>
      </c>
      <c r="G27" s="10">
        <v>66452904621</v>
      </c>
      <c r="I27" s="10">
        <v>117413597777</v>
      </c>
      <c r="K27" s="10">
        <v>97430981</v>
      </c>
      <c r="M27" s="10">
        <v>117316166796</v>
      </c>
    </row>
    <row r="28" spans="1:13" ht="21.75" customHeight="1" thickBot="1">
      <c r="A28" s="13" t="s">
        <v>21</v>
      </c>
      <c r="C28" s="14">
        <f>SUM(C8:C27)</f>
        <v>329515978872</v>
      </c>
      <c r="E28" s="14">
        <f>SUM(E8:E27)</f>
        <v>-302552926</v>
      </c>
      <c r="G28" s="14">
        <f>SUM(G8:G27)</f>
        <v>329818531798</v>
      </c>
      <c r="I28" s="14">
        <f>SUM(I8:I27)</f>
        <v>3933701041263</v>
      </c>
      <c r="K28" s="14">
        <f>SUM(K8:K27)</f>
        <v>666209568</v>
      </c>
      <c r="M28" s="14">
        <f>SUM(M8:M27)</f>
        <v>3933034831695</v>
      </c>
    </row>
    <row r="29" spans="1:13" ht="13.5" thickTop="1">
      <c r="C29">
        <v>329515978872</v>
      </c>
      <c r="E29">
        <v>-302552926</v>
      </c>
      <c r="G29">
        <v>329818531798</v>
      </c>
      <c r="I29">
        <v>3933701041263</v>
      </c>
      <c r="K29">
        <v>666209568</v>
      </c>
      <c r="M29">
        <v>3933034831695</v>
      </c>
    </row>
    <row r="30" spans="1:13">
      <c r="C30" s="20">
        <v>329515978872</v>
      </c>
      <c r="E30" s="20">
        <v>302552926</v>
      </c>
      <c r="G30" s="20">
        <f>G28-G29</f>
        <v>0</v>
      </c>
      <c r="I30" s="20">
        <v>3933701041263</v>
      </c>
      <c r="K30" s="20">
        <v>666209568</v>
      </c>
      <c r="M30" s="20">
        <f>M28-M29</f>
        <v>0</v>
      </c>
    </row>
    <row r="31" spans="1:13">
      <c r="C31" s="20">
        <f>C28-C29</f>
        <v>0</v>
      </c>
      <c r="E31" s="20">
        <f>E28-E29</f>
        <v>0</v>
      </c>
      <c r="I31" s="20">
        <f>I28-I29</f>
        <v>0</v>
      </c>
      <c r="K31" s="20">
        <f>K28-K29</f>
        <v>0</v>
      </c>
    </row>
    <row r="32" spans="1:13">
      <c r="C32" s="20">
        <f>C28-C30</f>
        <v>0</v>
      </c>
      <c r="E32" s="20">
        <f>E28+E30</f>
        <v>0</v>
      </c>
      <c r="I32" s="20">
        <f>I28-I30</f>
        <v>0</v>
      </c>
      <c r="K32" s="20">
        <f>K28-K30</f>
        <v>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092F7-A8D0-413A-8B6C-8C486B6DBD9F}">
  <sheetPr>
    <tabColor rgb="FF00B050"/>
    <pageSetUpPr fitToPage="1"/>
  </sheetPr>
  <dimension ref="A1:AD72"/>
  <sheetViews>
    <sheetView rightToLeft="1" view="pageBreakPreview" topLeftCell="A44" zoomScale="70" zoomScaleNormal="100" zoomScaleSheetLayoutView="70" workbookViewId="0">
      <selection activeCell="O67" sqref="O67"/>
    </sheetView>
  </sheetViews>
  <sheetFormatPr defaultRowHeight="12.75"/>
  <cols>
    <col min="1" max="1" width="40.28515625" style="22" customWidth="1"/>
    <col min="2" max="2" width="1.28515625" style="22" customWidth="1"/>
    <col min="3" max="3" width="11" style="22" bestFit="1" customWidth="1"/>
    <col min="4" max="4" width="1.28515625" style="22" customWidth="1"/>
    <col min="5" max="5" width="16.140625" style="22" bestFit="1" customWidth="1"/>
    <col min="6" max="6" width="1.28515625" style="22" customWidth="1"/>
    <col min="7" max="7" width="16.85546875" style="22" bestFit="1" customWidth="1"/>
    <col min="8" max="8" width="1.28515625" style="22" customWidth="1"/>
    <col min="9" max="9" width="15.5703125" style="22" customWidth="1"/>
    <col min="10" max="10" width="1.28515625" style="22" customWidth="1"/>
    <col min="11" max="11" width="12" style="22" bestFit="1" customWidth="1"/>
    <col min="12" max="12" width="1.28515625" style="22" customWidth="1"/>
    <col min="13" max="13" width="20.42578125" style="22" bestFit="1" customWidth="1"/>
    <col min="14" max="14" width="1.28515625" style="22" customWidth="1"/>
    <col min="15" max="15" width="21.85546875" style="22" bestFit="1" customWidth="1"/>
    <col min="16" max="16" width="1.28515625" style="22" customWidth="1"/>
    <col min="17" max="17" width="15.7109375" style="22" bestFit="1" customWidth="1"/>
    <col min="18" max="18" width="4.5703125" style="22" customWidth="1"/>
    <col min="19" max="19" width="30.5703125" style="22" bestFit="1" customWidth="1"/>
    <col min="20" max="20" width="17" style="22" bestFit="1" customWidth="1"/>
    <col min="21" max="21" width="18.140625" style="22" bestFit="1" customWidth="1"/>
    <col min="22" max="22" width="15.42578125" style="22" bestFit="1" customWidth="1"/>
    <col min="23" max="23" width="17" style="22" bestFit="1" customWidth="1"/>
    <col min="24" max="24" width="14.42578125" style="22" bestFit="1" customWidth="1"/>
    <col min="25" max="25" width="18.140625" style="22" bestFit="1" customWidth="1"/>
    <col min="26" max="16384" width="9.140625" style="22"/>
  </cols>
  <sheetData>
    <row r="1" spans="1:20" ht="29.1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0" ht="21.75" customHeight="1">
      <c r="A2" s="61" t="s">
        <v>141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20" ht="21.75" customHeight="1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20" ht="14.45" customHeight="1"/>
    <row r="5" spans="1:20" ht="14.45" customHeight="1">
      <c r="A5" s="62" t="s">
        <v>257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20" ht="14.45" customHeight="1">
      <c r="A6" s="63" t="s">
        <v>144</v>
      </c>
      <c r="C6" s="63" t="s">
        <v>160</v>
      </c>
      <c r="D6" s="63"/>
      <c r="E6" s="63"/>
      <c r="F6" s="63"/>
      <c r="G6" s="63"/>
      <c r="H6" s="63"/>
      <c r="I6" s="63"/>
      <c r="K6" s="63" t="s">
        <v>161</v>
      </c>
      <c r="L6" s="63"/>
      <c r="M6" s="63"/>
      <c r="N6" s="63"/>
      <c r="O6" s="63"/>
      <c r="P6" s="63"/>
      <c r="Q6" s="63"/>
      <c r="R6" s="63"/>
    </row>
    <row r="7" spans="1:20" ht="36" customHeight="1">
      <c r="A7" s="63"/>
      <c r="C7" s="23" t="s">
        <v>13</v>
      </c>
      <c r="D7" s="24"/>
      <c r="E7" s="23" t="s">
        <v>258</v>
      </c>
      <c r="F7" s="24"/>
      <c r="G7" s="23" t="s">
        <v>259</v>
      </c>
      <c r="H7" s="24"/>
      <c r="I7" s="23" t="s">
        <v>260</v>
      </c>
      <c r="K7" s="23" t="s">
        <v>13</v>
      </c>
      <c r="L7" s="24"/>
      <c r="M7" s="23" t="s">
        <v>258</v>
      </c>
      <c r="N7" s="24"/>
      <c r="O7" s="23" t="s">
        <v>259</v>
      </c>
      <c r="P7" s="24"/>
      <c r="Q7" s="64" t="s">
        <v>260</v>
      </c>
      <c r="R7" s="64"/>
    </row>
    <row r="8" spans="1:20" ht="21.75" customHeight="1">
      <c r="A8" s="25" t="s">
        <v>168</v>
      </c>
      <c r="C8" s="26">
        <v>0</v>
      </c>
      <c r="E8" s="26">
        <v>0</v>
      </c>
      <c r="G8" s="26">
        <v>0</v>
      </c>
      <c r="I8" s="26">
        <f>G8+E8</f>
        <v>0</v>
      </c>
      <c r="K8" s="26">
        <v>7500000</v>
      </c>
      <c r="M8" s="26">
        <v>18783729089</v>
      </c>
      <c r="O8" s="26">
        <v>-22515232500</v>
      </c>
      <c r="Q8" s="59">
        <f>M8+O8</f>
        <v>-3731503411</v>
      </c>
      <c r="R8" s="59"/>
      <c r="T8" s="27"/>
    </row>
    <row r="9" spans="1:20" ht="21.75" customHeight="1">
      <c r="A9" s="25" t="s">
        <v>171</v>
      </c>
      <c r="C9" s="26">
        <v>0</v>
      </c>
      <c r="E9" s="26">
        <v>0</v>
      </c>
      <c r="G9" s="26">
        <v>0</v>
      </c>
      <c r="I9" s="26">
        <f t="shared" ref="I9:I65" si="0">G9+E9</f>
        <v>0</v>
      </c>
      <c r="K9" s="26">
        <v>325739</v>
      </c>
      <c r="M9" s="26">
        <v>673302513</v>
      </c>
      <c r="O9" s="26">
        <v>-377857240</v>
      </c>
      <c r="Q9" s="59">
        <f t="shared" ref="Q9:Q65" si="1">M9+O9</f>
        <v>295445273</v>
      </c>
      <c r="R9" s="59"/>
      <c r="T9" s="27"/>
    </row>
    <row r="10" spans="1:20" ht="21.75" customHeight="1">
      <c r="A10" s="25" t="s">
        <v>172</v>
      </c>
      <c r="C10" s="26">
        <v>0</v>
      </c>
      <c r="E10" s="26">
        <v>0</v>
      </c>
      <c r="G10" s="26">
        <v>0</v>
      </c>
      <c r="I10" s="26">
        <f t="shared" si="0"/>
        <v>0</v>
      </c>
      <c r="K10" s="26">
        <v>9332487</v>
      </c>
      <c r="M10" s="26">
        <v>34339483315</v>
      </c>
      <c r="O10" s="26">
        <v>-22014223000</v>
      </c>
      <c r="Q10" s="59">
        <f t="shared" si="1"/>
        <v>12325260315</v>
      </c>
      <c r="R10" s="59"/>
      <c r="T10" s="27"/>
    </row>
    <row r="11" spans="1:20" ht="21.75" customHeight="1">
      <c r="A11" s="25" t="s">
        <v>173</v>
      </c>
      <c r="C11" s="26">
        <v>0</v>
      </c>
      <c r="E11" s="26">
        <v>0</v>
      </c>
      <c r="G11" s="26">
        <v>0</v>
      </c>
      <c r="I11" s="26">
        <f t="shared" si="0"/>
        <v>0</v>
      </c>
      <c r="K11" s="26">
        <v>7498592</v>
      </c>
      <c r="M11" s="26">
        <v>19327475129</v>
      </c>
      <c r="O11" s="26">
        <v>-16122948741</v>
      </c>
      <c r="Q11" s="59">
        <f t="shared" si="1"/>
        <v>3204526388</v>
      </c>
      <c r="R11" s="59"/>
      <c r="T11" s="27"/>
    </row>
    <row r="12" spans="1:20" ht="21.75" customHeight="1">
      <c r="A12" s="25" t="s">
        <v>174</v>
      </c>
      <c r="C12" s="26">
        <v>0</v>
      </c>
      <c r="E12" s="26">
        <v>0</v>
      </c>
      <c r="G12" s="26">
        <v>0</v>
      </c>
      <c r="I12" s="26">
        <f t="shared" si="0"/>
        <v>0</v>
      </c>
      <c r="K12" s="26">
        <v>4400000</v>
      </c>
      <c r="M12" s="26">
        <v>2869225980</v>
      </c>
      <c r="O12" s="26">
        <v>-2815009850</v>
      </c>
      <c r="Q12" s="59">
        <f t="shared" si="1"/>
        <v>54216130</v>
      </c>
      <c r="R12" s="59"/>
      <c r="T12" s="27"/>
    </row>
    <row r="13" spans="1:20" ht="21.75" customHeight="1">
      <c r="A13" s="25" t="s">
        <v>178</v>
      </c>
      <c r="C13" s="26">
        <v>0</v>
      </c>
      <c r="E13" s="26">
        <v>0</v>
      </c>
      <c r="G13" s="26">
        <v>0</v>
      </c>
      <c r="I13" s="26">
        <f t="shared" si="0"/>
        <v>0</v>
      </c>
      <c r="K13" s="26">
        <v>1500000</v>
      </c>
      <c r="M13" s="26">
        <v>4698711904</v>
      </c>
      <c r="O13" s="26">
        <v>-4291313850</v>
      </c>
      <c r="Q13" s="59">
        <f t="shared" si="1"/>
        <v>407398054</v>
      </c>
      <c r="R13" s="59"/>
      <c r="T13" s="27"/>
    </row>
    <row r="14" spans="1:20" ht="21.75" customHeight="1">
      <c r="A14" s="25" t="s">
        <v>179</v>
      </c>
      <c r="C14" s="26">
        <v>0</v>
      </c>
      <c r="E14" s="26">
        <v>0</v>
      </c>
      <c r="G14" s="26">
        <v>0</v>
      </c>
      <c r="I14" s="26">
        <f t="shared" si="0"/>
        <v>0</v>
      </c>
      <c r="K14" s="26">
        <v>2000000</v>
      </c>
      <c r="M14" s="26">
        <v>20713934451</v>
      </c>
      <c r="O14" s="26">
        <v>-21379822021</v>
      </c>
      <c r="Q14" s="59">
        <f t="shared" si="1"/>
        <v>-665887570</v>
      </c>
      <c r="R14" s="59"/>
      <c r="T14" s="27"/>
    </row>
    <row r="15" spans="1:20" ht="21.75" customHeight="1">
      <c r="A15" s="25" t="s">
        <v>166</v>
      </c>
      <c r="C15" s="26">
        <v>0</v>
      </c>
      <c r="E15" s="26">
        <v>0</v>
      </c>
      <c r="G15" s="26">
        <v>0</v>
      </c>
      <c r="I15" s="26">
        <f t="shared" si="0"/>
        <v>0</v>
      </c>
      <c r="K15" s="26">
        <v>3000000</v>
      </c>
      <c r="M15" s="26">
        <v>10530170503</v>
      </c>
      <c r="O15" s="26">
        <v>-10288417500</v>
      </c>
      <c r="Q15" s="59">
        <f t="shared" si="1"/>
        <v>241753003</v>
      </c>
      <c r="R15" s="59"/>
      <c r="T15" s="27"/>
    </row>
    <row r="16" spans="1:20" ht="21.75" customHeight="1">
      <c r="A16" s="25" t="s">
        <v>175</v>
      </c>
      <c r="C16" s="26">
        <v>0</v>
      </c>
      <c r="E16" s="26">
        <v>0</v>
      </c>
      <c r="G16" s="26">
        <v>0</v>
      </c>
      <c r="I16" s="26">
        <f t="shared" si="0"/>
        <v>0</v>
      </c>
      <c r="K16" s="26">
        <v>5555556</v>
      </c>
      <c r="M16" s="26">
        <v>17324080845</v>
      </c>
      <c r="O16" s="26">
        <v>-21813876745</v>
      </c>
      <c r="Q16" s="59">
        <f t="shared" si="1"/>
        <v>-4489795900</v>
      </c>
      <c r="R16" s="59"/>
      <c r="T16" s="27"/>
    </row>
    <row r="17" spans="1:25" ht="21.75" customHeight="1">
      <c r="A17" s="25" t="s">
        <v>170</v>
      </c>
      <c r="C17" s="26">
        <v>0</v>
      </c>
      <c r="E17" s="26">
        <v>0</v>
      </c>
      <c r="G17" s="26">
        <v>0</v>
      </c>
      <c r="I17" s="26">
        <f t="shared" si="0"/>
        <v>0</v>
      </c>
      <c r="K17" s="26">
        <v>2420338</v>
      </c>
      <c r="M17" s="26">
        <v>59934918326</v>
      </c>
      <c r="O17" s="26">
        <v>-45063199802</v>
      </c>
      <c r="Q17" s="59">
        <f t="shared" si="1"/>
        <v>14871718524</v>
      </c>
      <c r="R17" s="59"/>
      <c r="T17" s="27"/>
    </row>
    <row r="18" spans="1:25" ht="21.75" customHeight="1">
      <c r="A18" s="25" t="s">
        <v>19</v>
      </c>
      <c r="C18" s="26">
        <v>0</v>
      </c>
      <c r="E18" s="26">
        <v>0</v>
      </c>
      <c r="G18" s="26">
        <v>0</v>
      </c>
      <c r="I18" s="26">
        <f t="shared" si="0"/>
        <v>0</v>
      </c>
      <c r="K18" s="26">
        <v>342884</v>
      </c>
      <c r="M18" s="26">
        <v>1040601343</v>
      </c>
      <c r="O18" s="26">
        <v>-1057073063</v>
      </c>
      <c r="Q18" s="59">
        <f t="shared" si="1"/>
        <v>-16471720</v>
      </c>
      <c r="R18" s="59"/>
      <c r="T18" s="27"/>
    </row>
    <row r="19" spans="1:25" ht="21.75" customHeight="1">
      <c r="A19" s="25" t="s">
        <v>177</v>
      </c>
      <c r="C19" s="26">
        <v>0</v>
      </c>
      <c r="E19" s="26">
        <v>0</v>
      </c>
      <c r="G19" s="26">
        <v>0</v>
      </c>
      <c r="I19" s="26">
        <f t="shared" si="0"/>
        <v>0</v>
      </c>
      <c r="K19" s="26">
        <v>4893296</v>
      </c>
      <c r="M19" s="26">
        <v>31254406709</v>
      </c>
      <c r="O19" s="26">
        <v>-32006310248</v>
      </c>
      <c r="Q19" s="59">
        <f t="shared" si="1"/>
        <v>-751903539</v>
      </c>
      <c r="R19" s="59"/>
      <c r="T19" s="27"/>
    </row>
    <row r="20" spans="1:25" ht="21.75" customHeight="1">
      <c r="A20" s="25" t="s">
        <v>176</v>
      </c>
      <c r="C20" s="26">
        <v>0</v>
      </c>
      <c r="E20" s="26">
        <v>0</v>
      </c>
      <c r="G20" s="26">
        <v>0</v>
      </c>
      <c r="I20" s="26">
        <f t="shared" si="0"/>
        <v>0</v>
      </c>
      <c r="K20" s="26">
        <v>10700000</v>
      </c>
      <c r="M20" s="26">
        <v>27888934948</v>
      </c>
      <c r="O20" s="26">
        <v>-20804671256</v>
      </c>
      <c r="Q20" s="59">
        <f t="shared" si="1"/>
        <v>7084263692</v>
      </c>
      <c r="R20" s="59"/>
      <c r="T20" s="27"/>
    </row>
    <row r="21" spans="1:25" ht="21.75" customHeight="1">
      <c r="A21" s="25" t="s">
        <v>169</v>
      </c>
      <c r="C21" s="26">
        <v>0</v>
      </c>
      <c r="E21" s="26">
        <v>0</v>
      </c>
      <c r="G21" s="26">
        <v>0</v>
      </c>
      <c r="I21" s="26">
        <f t="shared" si="0"/>
        <v>0</v>
      </c>
      <c r="K21" s="26">
        <v>16942308</v>
      </c>
      <c r="M21" s="26">
        <v>127976540657</v>
      </c>
      <c r="O21" s="26">
        <v>-129007809000</v>
      </c>
      <c r="Q21" s="59">
        <f t="shared" si="1"/>
        <v>-1031268343</v>
      </c>
      <c r="R21" s="59"/>
      <c r="T21" s="27"/>
    </row>
    <row r="22" spans="1:25" ht="21.75" customHeight="1">
      <c r="A22" s="25" t="s">
        <v>167</v>
      </c>
      <c r="C22" s="26">
        <v>0</v>
      </c>
      <c r="E22" s="26">
        <v>0</v>
      </c>
      <c r="G22" s="26">
        <v>0</v>
      </c>
      <c r="I22" s="26">
        <f t="shared" si="0"/>
        <v>0</v>
      </c>
      <c r="K22" s="26">
        <v>1775424</v>
      </c>
      <c r="M22" s="26">
        <v>27356489417</v>
      </c>
      <c r="O22" s="26">
        <v>-42482239102</v>
      </c>
      <c r="Q22" s="59">
        <f t="shared" si="1"/>
        <v>-15125749685</v>
      </c>
      <c r="R22" s="59"/>
      <c r="T22" s="27">
        <f>-G23</f>
        <v>39983499638</v>
      </c>
    </row>
    <row r="23" spans="1:25" ht="21.75" customHeight="1">
      <c r="A23" s="25" t="s">
        <v>35</v>
      </c>
      <c r="C23" s="26">
        <v>3993452</v>
      </c>
      <c r="E23" s="26">
        <v>46558851059</v>
      </c>
      <c r="G23" s="26">
        <v>-39983499638</v>
      </c>
      <c r="I23" s="26">
        <f t="shared" si="0"/>
        <v>6575351421</v>
      </c>
      <c r="K23" s="26">
        <v>5000000</v>
      </c>
      <c r="M23" s="26">
        <v>57175441238</v>
      </c>
      <c r="O23" s="26">
        <v>-50060000000</v>
      </c>
      <c r="Q23" s="59">
        <f t="shared" si="1"/>
        <v>7115441238</v>
      </c>
      <c r="R23" s="59"/>
      <c r="T23" s="27">
        <f t="shared" ref="T23:T29" si="2">-G24</f>
        <v>98949128459</v>
      </c>
    </row>
    <row r="24" spans="1:25" ht="21.75" customHeight="1">
      <c r="A24" s="25" t="s">
        <v>42</v>
      </c>
      <c r="C24" s="26">
        <v>88000</v>
      </c>
      <c r="E24" s="26">
        <v>147647523998</v>
      </c>
      <c r="G24" s="26">
        <v>-98949128459</v>
      </c>
      <c r="I24" s="26">
        <f t="shared" si="0"/>
        <v>48698395539</v>
      </c>
      <c r="K24" s="26">
        <v>176490</v>
      </c>
      <c r="M24" s="26">
        <v>244444325769</v>
      </c>
      <c r="O24" s="26">
        <v>-198449223656</v>
      </c>
      <c r="Q24" s="59">
        <f t="shared" si="1"/>
        <v>45995102113</v>
      </c>
      <c r="R24" s="59"/>
      <c r="T24" s="27">
        <f t="shared" si="2"/>
        <v>299135311643</v>
      </c>
    </row>
    <row r="25" spans="1:25" ht="21.75" customHeight="1">
      <c r="A25" s="25" t="s">
        <v>45</v>
      </c>
      <c r="C25" s="26">
        <v>18660000</v>
      </c>
      <c r="E25" s="26">
        <v>300296499600</v>
      </c>
      <c r="G25" s="26">
        <v>-299135311643</v>
      </c>
      <c r="I25" s="26">
        <f t="shared" si="0"/>
        <v>1161187957</v>
      </c>
      <c r="K25" s="26">
        <v>122275628</v>
      </c>
      <c r="M25" s="26">
        <v>1738023102062</v>
      </c>
      <c r="O25" s="26">
        <v>-1636085780280</v>
      </c>
      <c r="Q25" s="59">
        <f t="shared" si="1"/>
        <v>101937321782</v>
      </c>
      <c r="R25" s="59"/>
      <c r="T25" s="27">
        <f t="shared" si="2"/>
        <v>81529892384</v>
      </c>
      <c r="W25" s="22" t="s">
        <v>286</v>
      </c>
      <c r="X25" s="22">
        <v>-113970366</v>
      </c>
      <c r="Y25" s="27">
        <f>O26+X25</f>
        <v>-176746452753</v>
      </c>
    </row>
    <row r="26" spans="1:25" ht="21.75" customHeight="1">
      <c r="A26" s="25" t="s">
        <v>33</v>
      </c>
      <c r="C26" s="26">
        <v>8000000</v>
      </c>
      <c r="E26" s="26">
        <v>98685392040</v>
      </c>
      <c r="G26" s="26">
        <v>-81529892384</v>
      </c>
      <c r="I26" s="26">
        <f t="shared" si="0"/>
        <v>17155499656</v>
      </c>
      <c r="K26" s="26">
        <v>17505867</v>
      </c>
      <c r="M26" s="26">
        <v>198191668924</v>
      </c>
      <c r="O26" s="26">
        <v>-176632482387</v>
      </c>
      <c r="Q26" s="59">
        <f t="shared" si="1"/>
        <v>21559186537</v>
      </c>
      <c r="R26" s="59"/>
      <c r="T26" s="27">
        <f t="shared" si="2"/>
        <v>299247624960</v>
      </c>
      <c r="W26" s="27"/>
    </row>
    <row r="27" spans="1:25" ht="21.75" customHeight="1">
      <c r="A27" s="25" t="s">
        <v>44</v>
      </c>
      <c r="C27" s="26">
        <v>15744000</v>
      </c>
      <c r="E27" s="26">
        <v>300537058560</v>
      </c>
      <c r="G27" s="26">
        <v>-299247624960</v>
      </c>
      <c r="I27" s="26">
        <f t="shared" si="0"/>
        <v>1289433600</v>
      </c>
      <c r="K27" s="26">
        <v>168561452</v>
      </c>
      <c r="M27" s="26">
        <v>2785201066548</v>
      </c>
      <c r="O27" s="26">
        <v>-2587851940053</v>
      </c>
      <c r="Q27" s="59">
        <f t="shared" si="1"/>
        <v>197349126495</v>
      </c>
      <c r="R27" s="59"/>
      <c r="T27" s="27">
        <f t="shared" si="2"/>
        <v>0</v>
      </c>
      <c r="W27" s="27"/>
    </row>
    <row r="28" spans="1:25" ht="21.75" customHeight="1">
      <c r="A28" s="25" t="s">
        <v>46</v>
      </c>
      <c r="C28" s="26">
        <v>0</v>
      </c>
      <c r="E28" s="26">
        <v>0</v>
      </c>
      <c r="G28" s="26">
        <v>0</v>
      </c>
      <c r="I28" s="26">
        <f t="shared" si="0"/>
        <v>0</v>
      </c>
      <c r="K28" s="26">
        <v>51312156</v>
      </c>
      <c r="M28" s="26">
        <v>1240218263019</v>
      </c>
      <c r="O28" s="26">
        <v>-1150447785448</v>
      </c>
      <c r="Q28" s="59">
        <f t="shared" si="1"/>
        <v>89770477571</v>
      </c>
      <c r="R28" s="59"/>
      <c r="T28" s="27">
        <f t="shared" si="2"/>
        <v>0</v>
      </c>
      <c r="W28" s="27"/>
    </row>
    <row r="29" spans="1:25" ht="21.75" customHeight="1">
      <c r="A29" s="25" t="s">
        <v>183</v>
      </c>
      <c r="C29" s="26">
        <v>0</v>
      </c>
      <c r="E29" s="26">
        <v>0</v>
      </c>
      <c r="G29" s="26">
        <v>0</v>
      </c>
      <c r="I29" s="26">
        <f>G29+E29</f>
        <v>0</v>
      </c>
      <c r="K29" s="26">
        <v>500000</v>
      </c>
      <c r="M29" s="26">
        <v>10814888060</v>
      </c>
      <c r="O29" s="26">
        <v>-9888243750</v>
      </c>
      <c r="Q29" s="59">
        <f t="shared" si="1"/>
        <v>926644310</v>
      </c>
      <c r="R29" s="59"/>
      <c r="T29" s="27">
        <f t="shared" si="2"/>
        <v>0</v>
      </c>
      <c r="W29" s="27"/>
    </row>
    <row r="30" spans="1:25" ht="21.75" customHeight="1">
      <c r="A30" s="25" t="s">
        <v>184</v>
      </c>
      <c r="C30" s="26">
        <v>0</v>
      </c>
      <c r="E30" s="26">
        <v>0</v>
      </c>
      <c r="G30" s="26">
        <v>0</v>
      </c>
      <c r="I30" s="26">
        <f t="shared" si="0"/>
        <v>0</v>
      </c>
      <c r="K30" s="26">
        <v>2400000</v>
      </c>
      <c r="M30" s="26">
        <v>32431878523</v>
      </c>
      <c r="O30" s="26">
        <v>-32001952500</v>
      </c>
      <c r="Q30" s="59">
        <f t="shared" si="1"/>
        <v>429926023</v>
      </c>
      <c r="R30" s="59"/>
      <c r="W30" s="27"/>
    </row>
    <row r="31" spans="1:25" ht="21.75" customHeight="1">
      <c r="A31" s="25" t="s">
        <v>185</v>
      </c>
      <c r="C31" s="26">
        <v>0</v>
      </c>
      <c r="E31" s="26">
        <v>0</v>
      </c>
      <c r="G31" s="26">
        <v>0</v>
      </c>
      <c r="I31" s="26">
        <f t="shared" si="0"/>
        <v>0</v>
      </c>
      <c r="K31" s="26">
        <v>300000</v>
      </c>
      <c r="M31" s="26">
        <v>6502499849</v>
      </c>
      <c r="O31" s="26">
        <v>-5179641862</v>
      </c>
      <c r="Q31" s="59">
        <f t="shared" si="1"/>
        <v>1322857987</v>
      </c>
      <c r="R31" s="59"/>
      <c r="V31" s="22" t="s">
        <v>287</v>
      </c>
      <c r="W31" s="27"/>
    </row>
    <row r="32" spans="1:25" ht="21.75" customHeight="1">
      <c r="A32" s="25" t="s">
        <v>186</v>
      </c>
      <c r="C32" s="26">
        <v>0</v>
      </c>
      <c r="E32" s="26">
        <v>0</v>
      </c>
      <c r="G32" s="26">
        <v>0</v>
      </c>
      <c r="I32" s="26">
        <f t="shared" si="0"/>
        <v>0</v>
      </c>
      <c r="K32" s="26">
        <v>1000000</v>
      </c>
      <c r="M32" s="26">
        <v>11313620613</v>
      </c>
      <c r="O32" s="26">
        <v>-12044679937</v>
      </c>
      <c r="Q32" s="59">
        <f t="shared" si="1"/>
        <v>-731059324</v>
      </c>
      <c r="R32" s="59"/>
      <c r="W32" s="27"/>
    </row>
    <row r="33" spans="1:28" ht="21.75" customHeight="1">
      <c r="A33" s="25" t="s">
        <v>187</v>
      </c>
      <c r="C33" s="26">
        <v>0</v>
      </c>
      <c r="E33" s="26">
        <v>0</v>
      </c>
      <c r="G33" s="26">
        <v>0</v>
      </c>
      <c r="I33" s="26">
        <f t="shared" si="0"/>
        <v>0</v>
      </c>
      <c r="K33" s="26">
        <v>4104676</v>
      </c>
      <c r="M33" s="26">
        <v>90100857659</v>
      </c>
      <c r="O33" s="26">
        <v>-77062160288</v>
      </c>
      <c r="Q33" s="59">
        <f t="shared" si="1"/>
        <v>13038697371</v>
      </c>
      <c r="R33" s="59"/>
      <c r="W33" s="27"/>
    </row>
    <row r="34" spans="1:28" ht="21.75" customHeight="1">
      <c r="A34" s="25" t="s">
        <v>47</v>
      </c>
      <c r="C34" s="26">
        <v>0</v>
      </c>
      <c r="E34" s="26">
        <v>0</v>
      </c>
      <c r="G34" s="26">
        <v>0</v>
      </c>
      <c r="I34" s="26">
        <f t="shared" si="0"/>
        <v>0</v>
      </c>
      <c r="K34" s="26">
        <v>63899550</v>
      </c>
      <c r="M34" s="26">
        <v>922044983117</v>
      </c>
      <c r="O34" s="26">
        <v>-798748208973</v>
      </c>
      <c r="Q34" s="59">
        <f t="shared" si="1"/>
        <v>123296774144</v>
      </c>
      <c r="R34" s="59"/>
      <c r="W34" s="22">
        <v>-5440000</v>
      </c>
      <c r="X34" s="22" t="s">
        <v>282</v>
      </c>
      <c r="Y34" s="22">
        <v>-20443547</v>
      </c>
      <c r="AA34" s="27">
        <f>W34+Y34+O35</f>
        <v>-20070327093</v>
      </c>
    </row>
    <row r="35" spans="1:28" ht="21.75" customHeight="1">
      <c r="A35" s="25" t="s">
        <v>188</v>
      </c>
      <c r="C35" s="26">
        <v>0</v>
      </c>
      <c r="E35" s="26">
        <v>0</v>
      </c>
      <c r="G35" s="26">
        <v>0</v>
      </c>
      <c r="I35" s="26">
        <f t="shared" si="0"/>
        <v>0</v>
      </c>
      <c r="K35" s="26">
        <v>2000000</v>
      </c>
      <c r="M35" s="26">
        <v>22708215125</v>
      </c>
      <c r="O35" s="26">
        <v>-20044443546</v>
      </c>
      <c r="Q35" s="59">
        <f t="shared" si="1"/>
        <v>2663771579</v>
      </c>
      <c r="R35" s="59"/>
      <c r="W35" s="27"/>
    </row>
    <row r="36" spans="1:28" ht="21.75" customHeight="1">
      <c r="A36" s="25" t="s">
        <v>189</v>
      </c>
      <c r="C36" s="26">
        <v>0</v>
      </c>
      <c r="E36" s="26">
        <v>0</v>
      </c>
      <c r="G36" s="26">
        <v>0</v>
      </c>
      <c r="I36" s="26">
        <f t="shared" si="0"/>
        <v>0</v>
      </c>
      <c r="K36" s="26">
        <v>1500000</v>
      </c>
      <c r="M36" s="26">
        <v>31880777223</v>
      </c>
      <c r="O36" s="26">
        <v>-27907403475</v>
      </c>
      <c r="Q36" s="59">
        <f t="shared" si="1"/>
        <v>3973373748</v>
      </c>
      <c r="R36" s="59"/>
      <c r="W36" s="22" t="s">
        <v>284</v>
      </c>
      <c r="X36" s="22">
        <v>-10600781</v>
      </c>
      <c r="Y36" s="22" t="s">
        <v>281</v>
      </c>
      <c r="Z36" s="22">
        <v>-43455080</v>
      </c>
      <c r="AA36" s="27"/>
      <c r="AB36" s="27">
        <f>X36+Z36+O37</f>
        <v>-39119704601</v>
      </c>
    </row>
    <row r="37" spans="1:28" ht="21.75" customHeight="1">
      <c r="A37" s="25" t="s">
        <v>41</v>
      </c>
      <c r="C37" s="26">
        <v>0</v>
      </c>
      <c r="E37" s="26">
        <v>0</v>
      </c>
      <c r="G37" s="26">
        <v>0</v>
      </c>
      <c r="I37" s="26">
        <f t="shared" si="0"/>
        <v>0</v>
      </c>
      <c r="K37" s="26">
        <v>197984</v>
      </c>
      <c r="M37" s="26">
        <v>48268920335</v>
      </c>
      <c r="O37" s="26">
        <v>-39065648740</v>
      </c>
      <c r="Q37" s="59">
        <f t="shared" si="1"/>
        <v>9203271595</v>
      </c>
      <c r="R37" s="59"/>
      <c r="W37" s="27"/>
      <c r="AB37" s="28"/>
    </row>
    <row r="38" spans="1:28" ht="21.75" customHeight="1">
      <c r="A38" s="25" t="s">
        <v>190</v>
      </c>
      <c r="C38" s="26">
        <v>0</v>
      </c>
      <c r="E38" s="26">
        <v>0</v>
      </c>
      <c r="G38" s="26">
        <v>0</v>
      </c>
      <c r="I38" s="26">
        <f t="shared" si="0"/>
        <v>0</v>
      </c>
      <c r="K38" s="26">
        <v>2000000</v>
      </c>
      <c r="M38" s="26">
        <v>21861704121</v>
      </c>
      <c r="O38" s="26">
        <v>-20024000000</v>
      </c>
      <c r="Q38" s="59">
        <f t="shared" si="1"/>
        <v>1837704121</v>
      </c>
      <c r="R38" s="59"/>
      <c r="W38" s="27"/>
    </row>
    <row r="39" spans="1:28" ht="21.75" customHeight="1">
      <c r="A39" s="25" t="s">
        <v>191</v>
      </c>
      <c r="C39" s="26">
        <v>0</v>
      </c>
      <c r="E39" s="26">
        <v>0</v>
      </c>
      <c r="G39" s="26">
        <v>0</v>
      </c>
      <c r="I39" s="26">
        <f t="shared" si="0"/>
        <v>0</v>
      </c>
      <c r="K39" s="26">
        <v>2384959</v>
      </c>
      <c r="M39" s="26">
        <v>23246273271</v>
      </c>
      <c r="O39" s="26">
        <v>-21401027720</v>
      </c>
      <c r="Q39" s="59">
        <f t="shared" si="1"/>
        <v>1845245551</v>
      </c>
      <c r="R39" s="59"/>
      <c r="W39" s="27"/>
    </row>
    <row r="40" spans="1:28" ht="21.75" customHeight="1">
      <c r="A40" s="25" t="s">
        <v>192</v>
      </c>
      <c r="C40" s="26">
        <v>0</v>
      </c>
      <c r="E40" s="26">
        <v>0</v>
      </c>
      <c r="G40" s="26">
        <v>0</v>
      </c>
      <c r="I40" s="26">
        <f t="shared" si="0"/>
        <v>0</v>
      </c>
      <c r="K40" s="26">
        <v>2748149</v>
      </c>
      <c r="M40" s="26">
        <v>97593216222</v>
      </c>
      <c r="O40" s="26">
        <v>-101177960864</v>
      </c>
      <c r="Q40" s="59">
        <f t="shared" si="1"/>
        <v>-3584744642</v>
      </c>
      <c r="R40" s="59"/>
      <c r="W40" s="27"/>
    </row>
    <row r="41" spans="1:28" ht="21.75" customHeight="1">
      <c r="A41" s="25" t="s">
        <v>193</v>
      </c>
      <c r="C41" s="26">
        <v>0</v>
      </c>
      <c r="E41" s="26">
        <v>0</v>
      </c>
      <c r="G41" s="26">
        <v>0</v>
      </c>
      <c r="I41" s="26">
        <f t="shared" si="0"/>
        <v>0</v>
      </c>
      <c r="K41" s="26">
        <v>1000000</v>
      </c>
      <c r="M41" s="26">
        <v>13783612511</v>
      </c>
      <c r="O41" s="26">
        <v>-13025091595</v>
      </c>
      <c r="Q41" s="59">
        <f t="shared" si="1"/>
        <v>758520916</v>
      </c>
      <c r="R41" s="59"/>
      <c r="W41" s="27"/>
      <c r="Z41" s="22" t="s">
        <v>288</v>
      </c>
      <c r="AA41" s="22">
        <v>1</v>
      </c>
    </row>
    <row r="42" spans="1:28" ht="21.75" customHeight="1">
      <c r="A42" s="25" t="s">
        <v>194</v>
      </c>
      <c r="C42" s="26">
        <v>0</v>
      </c>
      <c r="E42" s="26">
        <v>0</v>
      </c>
      <c r="G42" s="26">
        <v>0</v>
      </c>
      <c r="I42" s="26">
        <f t="shared" si="0"/>
        <v>0</v>
      </c>
      <c r="K42" s="26">
        <v>2000000</v>
      </c>
      <c r="M42" s="26">
        <v>20455706857</v>
      </c>
      <c r="O42" s="26">
        <v>-20024000000</v>
      </c>
      <c r="Q42" s="59">
        <f t="shared" si="1"/>
        <v>431706857</v>
      </c>
      <c r="R42" s="59"/>
      <c r="W42" s="27"/>
      <c r="Z42" s="22" t="s">
        <v>289</v>
      </c>
      <c r="AA42" s="22">
        <v>1</v>
      </c>
    </row>
    <row r="43" spans="1:28" ht="21.75" customHeight="1">
      <c r="A43" s="25" t="s">
        <v>195</v>
      </c>
      <c r="C43" s="26">
        <v>0</v>
      </c>
      <c r="E43" s="26">
        <v>0</v>
      </c>
      <c r="G43" s="26">
        <v>0</v>
      </c>
      <c r="I43" s="26">
        <f t="shared" si="0"/>
        <v>0</v>
      </c>
      <c r="K43" s="26">
        <v>2000000</v>
      </c>
      <c r="M43" s="26">
        <v>20126445864</v>
      </c>
      <c r="O43" s="26">
        <v>-20023200000</v>
      </c>
      <c r="Q43" s="59">
        <f t="shared" si="1"/>
        <v>103245864</v>
      </c>
      <c r="R43" s="59"/>
      <c r="W43" s="27"/>
      <c r="Z43" s="22" t="s">
        <v>290</v>
      </c>
      <c r="AA43" s="22">
        <v>1</v>
      </c>
    </row>
    <row r="44" spans="1:28" ht="21.75" customHeight="1">
      <c r="A44" s="25" t="s">
        <v>196</v>
      </c>
      <c r="C44" s="26">
        <v>0</v>
      </c>
      <c r="E44" s="26">
        <v>0</v>
      </c>
      <c r="G44" s="26">
        <v>0</v>
      </c>
      <c r="I44" s="26">
        <f t="shared" si="0"/>
        <v>0</v>
      </c>
      <c r="K44" s="26">
        <v>850307</v>
      </c>
      <c r="M44" s="26">
        <v>164553409463</v>
      </c>
      <c r="O44" s="26">
        <v>-152304226696</v>
      </c>
      <c r="Q44" s="59">
        <f t="shared" si="1"/>
        <v>12249182767</v>
      </c>
      <c r="R44" s="59"/>
      <c r="T44" s="27">
        <v>631491774603</v>
      </c>
      <c r="W44" s="27"/>
      <c r="Z44" s="22" t="s">
        <v>291</v>
      </c>
      <c r="AA44" s="22">
        <v>1</v>
      </c>
    </row>
    <row r="45" spans="1:28" ht="21.75" customHeight="1">
      <c r="A45" s="25" t="s">
        <v>203</v>
      </c>
      <c r="C45" s="26">
        <v>0</v>
      </c>
      <c r="E45" s="26">
        <v>0</v>
      </c>
      <c r="G45" s="26">
        <v>0</v>
      </c>
      <c r="I45" s="26">
        <f t="shared" si="0"/>
        <v>0</v>
      </c>
      <c r="K45" s="26">
        <v>6856</v>
      </c>
      <c r="M45" s="26">
        <v>6856000000</v>
      </c>
      <c r="O45" s="26">
        <v>-6649114629</v>
      </c>
      <c r="Q45" s="59">
        <f t="shared" si="1"/>
        <v>206885371</v>
      </c>
      <c r="R45" s="59"/>
    </row>
    <row r="46" spans="1:28" ht="21.75" customHeight="1">
      <c r="A46" s="25" t="s">
        <v>204</v>
      </c>
      <c r="C46" s="26">
        <v>0</v>
      </c>
      <c r="E46" s="26">
        <v>0</v>
      </c>
      <c r="G46" s="26">
        <v>0</v>
      </c>
      <c r="I46" s="26">
        <f>G46+E46</f>
        <v>0</v>
      </c>
      <c r="K46" s="26">
        <v>534500</v>
      </c>
      <c r="M46" s="26">
        <v>534500000000</v>
      </c>
      <c r="O46" s="26">
        <v>-497336921341</v>
      </c>
      <c r="Q46" s="59">
        <f t="shared" si="1"/>
        <v>37163078659</v>
      </c>
      <c r="R46" s="59"/>
      <c r="T46" s="27"/>
    </row>
    <row r="47" spans="1:28" ht="21.75" customHeight="1">
      <c r="A47" s="25" t="s">
        <v>205</v>
      </c>
      <c r="C47" s="26">
        <v>0</v>
      </c>
      <c r="E47" s="26">
        <v>0</v>
      </c>
      <c r="G47" s="26">
        <v>0</v>
      </c>
      <c r="I47" s="26">
        <f t="shared" si="0"/>
        <v>0</v>
      </c>
      <c r="K47" s="26">
        <v>10690</v>
      </c>
      <c r="M47" s="26">
        <v>10690000000</v>
      </c>
      <c r="O47" s="26">
        <v>-10341769214</v>
      </c>
      <c r="Q47" s="59">
        <f t="shared" si="1"/>
        <v>348230786</v>
      </c>
      <c r="R47" s="59"/>
      <c r="T47" s="27"/>
    </row>
    <row r="48" spans="1:28" ht="21.75" customHeight="1">
      <c r="A48" s="25" t="s">
        <v>206</v>
      </c>
      <c r="C48" s="26">
        <v>0</v>
      </c>
      <c r="E48" s="26">
        <v>0</v>
      </c>
      <c r="G48" s="26">
        <v>0</v>
      </c>
      <c r="I48" s="26">
        <f t="shared" si="0"/>
        <v>0</v>
      </c>
      <c r="K48" s="26">
        <v>368100</v>
      </c>
      <c r="M48" s="26">
        <v>368100000000</v>
      </c>
      <c r="O48" s="26">
        <v>-327512817540</v>
      </c>
      <c r="Q48" s="59">
        <f t="shared" si="1"/>
        <v>40587182460</v>
      </c>
      <c r="R48" s="59"/>
      <c r="T48" s="27"/>
    </row>
    <row r="49" spans="1:30" ht="21.75" customHeight="1">
      <c r="A49" s="25" t="s">
        <v>207</v>
      </c>
      <c r="C49" s="26">
        <v>0</v>
      </c>
      <c r="E49" s="26">
        <v>0</v>
      </c>
      <c r="G49" s="26">
        <v>0</v>
      </c>
      <c r="I49" s="26">
        <f t="shared" si="0"/>
        <v>0</v>
      </c>
      <c r="K49" s="26">
        <v>10000</v>
      </c>
      <c r="M49" s="26">
        <v>10000000000</v>
      </c>
      <c r="O49" s="26">
        <v>-9603759003</v>
      </c>
      <c r="Q49" s="59">
        <f t="shared" si="1"/>
        <v>396240997</v>
      </c>
      <c r="R49" s="59"/>
      <c r="T49" s="27"/>
    </row>
    <row r="50" spans="1:30" ht="21.75" customHeight="1">
      <c r="A50" s="25" t="s">
        <v>208</v>
      </c>
      <c r="C50" s="26">
        <v>0</v>
      </c>
      <c r="E50" s="26">
        <v>0</v>
      </c>
      <c r="G50" s="26">
        <v>0</v>
      </c>
      <c r="I50" s="26">
        <f t="shared" si="0"/>
        <v>0</v>
      </c>
      <c r="K50" s="26">
        <v>10000</v>
      </c>
      <c r="M50" s="26">
        <v>10000000000</v>
      </c>
      <c r="O50" s="26">
        <v>-9550968573</v>
      </c>
      <c r="Q50" s="59">
        <f t="shared" si="1"/>
        <v>449031427</v>
      </c>
      <c r="R50" s="59"/>
      <c r="T50" s="27"/>
    </row>
    <row r="51" spans="1:30" ht="21.75" customHeight="1">
      <c r="A51" s="25" t="s">
        <v>209</v>
      </c>
      <c r="C51" s="26">
        <v>0</v>
      </c>
      <c r="E51" s="26">
        <v>0</v>
      </c>
      <c r="G51" s="26">
        <v>0</v>
      </c>
      <c r="I51" s="26">
        <f t="shared" si="0"/>
        <v>0</v>
      </c>
      <c r="K51" s="26">
        <v>268800</v>
      </c>
      <c r="M51" s="26">
        <v>251653936371</v>
      </c>
      <c r="O51" s="26">
        <v>-217664349184</v>
      </c>
      <c r="Q51" s="59">
        <f t="shared" si="1"/>
        <v>33989587187</v>
      </c>
      <c r="R51" s="59"/>
      <c r="T51" s="27"/>
      <c r="X51" s="22" t="s">
        <v>285</v>
      </c>
      <c r="Y51" s="22">
        <v>-19062500</v>
      </c>
      <c r="AA51" s="27">
        <f>O54+Y51</f>
        <v>-243993900000</v>
      </c>
    </row>
    <row r="52" spans="1:30" ht="21.75" customHeight="1">
      <c r="A52" s="25" t="s">
        <v>210</v>
      </c>
      <c r="C52" s="26">
        <v>0</v>
      </c>
      <c r="E52" s="26">
        <v>0</v>
      </c>
      <c r="G52" s="26">
        <v>0</v>
      </c>
      <c r="I52" s="26">
        <f t="shared" si="0"/>
        <v>0</v>
      </c>
      <c r="K52" s="26">
        <v>51903</v>
      </c>
      <c r="M52" s="26">
        <v>51903000000</v>
      </c>
      <c r="O52" s="26">
        <v>-44160928350</v>
      </c>
      <c r="Q52" s="59">
        <f t="shared" si="1"/>
        <v>7742071650</v>
      </c>
      <c r="R52" s="59"/>
      <c r="T52" s="27"/>
      <c r="Y52" s="27"/>
    </row>
    <row r="53" spans="1:30" ht="21.75" customHeight="1">
      <c r="A53" s="25" t="s">
        <v>211</v>
      </c>
      <c r="C53" s="26">
        <v>0</v>
      </c>
      <c r="E53" s="26">
        <v>0</v>
      </c>
      <c r="G53" s="26">
        <v>0</v>
      </c>
      <c r="I53" s="26">
        <f t="shared" si="0"/>
        <v>0</v>
      </c>
      <c r="K53" s="26">
        <v>28400</v>
      </c>
      <c r="M53" s="26">
        <v>28400000000</v>
      </c>
      <c r="O53" s="26">
        <v>-24277598887</v>
      </c>
      <c r="Q53" s="59">
        <f t="shared" si="1"/>
        <v>4122401113</v>
      </c>
      <c r="R53" s="59"/>
      <c r="T53" s="27"/>
      <c r="Y53" s="27"/>
    </row>
    <row r="54" spans="1:30" ht="21.75" customHeight="1">
      <c r="A54" s="25" t="s">
        <v>212</v>
      </c>
      <c r="C54" s="26">
        <v>0</v>
      </c>
      <c r="E54" s="26">
        <v>0</v>
      </c>
      <c r="G54" s="26">
        <v>0</v>
      </c>
      <c r="I54" s="26">
        <f t="shared" si="0"/>
        <v>0</v>
      </c>
      <c r="K54" s="26">
        <v>250000</v>
      </c>
      <c r="M54" s="26">
        <v>249980937500</v>
      </c>
      <c r="O54" s="26">
        <v>-243974837500</v>
      </c>
      <c r="Q54" s="59">
        <f t="shared" si="1"/>
        <v>6006100000</v>
      </c>
      <c r="R54" s="59"/>
      <c r="Y54" s="27"/>
    </row>
    <row r="55" spans="1:30" ht="21.75" customHeight="1">
      <c r="A55" s="25" t="s">
        <v>213</v>
      </c>
      <c r="C55" s="26">
        <v>0</v>
      </c>
      <c r="E55" s="26">
        <v>0</v>
      </c>
      <c r="G55" s="26">
        <v>0</v>
      </c>
      <c r="I55" s="26">
        <f t="shared" si="0"/>
        <v>0</v>
      </c>
      <c r="K55" s="26">
        <v>985000</v>
      </c>
      <c r="M55" s="26">
        <v>948079838086</v>
      </c>
      <c r="O55" s="26">
        <v>-907503135238</v>
      </c>
      <c r="Q55" s="59">
        <f t="shared" si="1"/>
        <v>40576702848</v>
      </c>
      <c r="R55" s="59"/>
      <c r="Y55" s="22" t="s">
        <v>283</v>
      </c>
      <c r="Z55" s="22">
        <v>-22252000</v>
      </c>
      <c r="AB55" s="27">
        <f>O58+Z55</f>
        <v>-1523143264917</v>
      </c>
      <c r="AC55" s="22">
        <v>592687420</v>
      </c>
      <c r="AD55" s="27">
        <f>AC55+O58</f>
        <v>-1522528325497</v>
      </c>
    </row>
    <row r="56" spans="1:30" ht="21.75" customHeight="1">
      <c r="A56" s="25" t="s">
        <v>61</v>
      </c>
      <c r="C56" s="26">
        <v>0</v>
      </c>
      <c r="E56" s="26">
        <v>0</v>
      </c>
      <c r="G56" s="26">
        <v>0</v>
      </c>
      <c r="I56" s="26">
        <f t="shared" si="0"/>
        <v>0</v>
      </c>
      <c r="K56" s="26">
        <v>34511</v>
      </c>
      <c r="M56" s="26">
        <v>28761205690</v>
      </c>
      <c r="O56" s="26">
        <v>-23821385771</v>
      </c>
      <c r="Q56" s="59">
        <f t="shared" si="1"/>
        <v>4939819919</v>
      </c>
      <c r="R56" s="59"/>
      <c r="Y56" s="27"/>
    </row>
    <row r="57" spans="1:30" ht="21.75" customHeight="1">
      <c r="A57" s="25" t="s">
        <v>214</v>
      </c>
      <c r="C57" s="26">
        <v>0</v>
      </c>
      <c r="E57" s="26">
        <v>0</v>
      </c>
      <c r="G57" s="26">
        <v>0</v>
      </c>
      <c r="I57" s="26">
        <f t="shared" si="0"/>
        <v>0</v>
      </c>
      <c r="K57" s="26">
        <v>400000</v>
      </c>
      <c r="M57" s="26">
        <v>403492000000</v>
      </c>
      <c r="O57" s="26">
        <v>-439920250000</v>
      </c>
      <c r="Q57" s="59">
        <f t="shared" si="1"/>
        <v>-36428250000</v>
      </c>
      <c r="R57" s="59"/>
      <c r="Y57" s="27"/>
    </row>
    <row r="58" spans="1:30" ht="21.75" customHeight="1">
      <c r="A58" s="25" t="s">
        <v>112</v>
      </c>
      <c r="C58" s="26">
        <v>0</v>
      </c>
      <c r="E58" s="26">
        <v>0</v>
      </c>
      <c r="G58" s="26">
        <v>0</v>
      </c>
      <c r="I58" s="26">
        <f t="shared" si="0"/>
        <v>0</v>
      </c>
      <c r="K58" s="26">
        <v>1500000</v>
      </c>
      <c r="M58" s="26">
        <v>1487142857613</v>
      </c>
      <c r="O58" s="26">
        <v>-1523121012917</v>
      </c>
      <c r="Q58" s="59">
        <f t="shared" si="1"/>
        <v>-35978155304</v>
      </c>
      <c r="R58" s="59"/>
      <c r="Y58" s="27"/>
    </row>
    <row r="59" spans="1:30" ht="21.75" customHeight="1">
      <c r="A59" s="25" t="s">
        <v>215</v>
      </c>
      <c r="C59" s="26">
        <v>0</v>
      </c>
      <c r="E59" s="26">
        <v>0</v>
      </c>
      <c r="G59" s="26">
        <v>0</v>
      </c>
      <c r="I59" s="26">
        <f t="shared" si="0"/>
        <v>0</v>
      </c>
      <c r="K59" s="26">
        <v>900000</v>
      </c>
      <c r="M59" s="26">
        <v>918507000000</v>
      </c>
      <c r="O59" s="26">
        <v>-868075332823</v>
      </c>
      <c r="Q59" s="59">
        <f t="shared" si="1"/>
        <v>50431667177</v>
      </c>
      <c r="R59" s="59"/>
      <c r="Y59" s="27">
        <v>506605807</v>
      </c>
      <c r="Z59" s="27">
        <f>O62+Y59</f>
        <v>-1147842847757</v>
      </c>
    </row>
    <row r="60" spans="1:30" ht="21.75" customHeight="1">
      <c r="A60" s="25" t="s">
        <v>216</v>
      </c>
      <c r="C60" s="26">
        <v>0</v>
      </c>
      <c r="E60" s="26">
        <v>0</v>
      </c>
      <c r="G60" s="26">
        <v>0</v>
      </c>
      <c r="I60" s="26">
        <f t="shared" si="0"/>
        <v>0</v>
      </c>
      <c r="K60" s="26">
        <v>2107459</v>
      </c>
      <c r="M60" s="26">
        <v>1993024498418</v>
      </c>
      <c r="O60" s="26">
        <v>-1904629062681</v>
      </c>
      <c r="Q60" s="59">
        <f t="shared" si="1"/>
        <v>88395435737</v>
      </c>
      <c r="R60" s="59"/>
      <c r="Y60" s="27"/>
    </row>
    <row r="61" spans="1:30" ht="21.75" customHeight="1">
      <c r="A61" s="25" t="s">
        <v>217</v>
      </c>
      <c r="C61" s="26">
        <v>0</v>
      </c>
      <c r="E61" s="26">
        <v>0</v>
      </c>
      <c r="G61" s="26">
        <v>0</v>
      </c>
      <c r="I61" s="26">
        <f t="shared" si="0"/>
        <v>0</v>
      </c>
      <c r="K61" s="26">
        <v>800000</v>
      </c>
      <c r="M61" s="26">
        <v>787610060023</v>
      </c>
      <c r="O61" s="26">
        <v>-744425848355</v>
      </c>
      <c r="Q61" s="59">
        <f t="shared" si="1"/>
        <v>43184211668</v>
      </c>
      <c r="R61" s="59"/>
      <c r="Y61" s="27"/>
    </row>
    <row r="62" spans="1:30" ht="21.75" customHeight="1">
      <c r="A62" s="25" t="s">
        <v>79</v>
      </c>
      <c r="C62" s="26">
        <v>0</v>
      </c>
      <c r="E62" s="26">
        <v>0</v>
      </c>
      <c r="G62" s="26">
        <v>0</v>
      </c>
      <c r="I62" s="26">
        <f t="shared" si="0"/>
        <v>0</v>
      </c>
      <c r="K62" s="26">
        <v>1330000</v>
      </c>
      <c r="M62" s="26">
        <v>1151751894193</v>
      </c>
      <c r="O62" s="26">
        <v>-1148349453564</v>
      </c>
      <c r="Q62" s="59">
        <f t="shared" si="1"/>
        <v>3402440629</v>
      </c>
      <c r="R62" s="59"/>
      <c r="Y62" s="27"/>
    </row>
    <row r="63" spans="1:30" ht="21.75" customHeight="1">
      <c r="A63" s="25" t="s">
        <v>218</v>
      </c>
      <c r="C63" s="26">
        <v>0</v>
      </c>
      <c r="E63" s="26">
        <v>0</v>
      </c>
      <c r="G63" s="26">
        <v>0</v>
      </c>
      <c r="I63" s="26">
        <f t="shared" si="0"/>
        <v>0</v>
      </c>
      <c r="K63" s="26">
        <v>1880000</v>
      </c>
      <c r="M63" s="26">
        <v>1727623600000</v>
      </c>
      <c r="O63" s="26">
        <v>-1700500000000</v>
      </c>
      <c r="Q63" s="59">
        <f t="shared" si="1"/>
        <v>27123600000</v>
      </c>
      <c r="R63" s="59"/>
    </row>
    <row r="64" spans="1:30" ht="21.75" customHeight="1">
      <c r="A64" s="25" t="s">
        <v>219</v>
      </c>
      <c r="C64" s="26">
        <v>0</v>
      </c>
      <c r="E64" s="26">
        <v>0</v>
      </c>
      <c r="G64" s="26">
        <v>0</v>
      </c>
      <c r="I64" s="26">
        <f t="shared" si="0"/>
        <v>0</v>
      </c>
      <c r="K64" s="26">
        <v>275000</v>
      </c>
      <c r="M64" s="26">
        <v>257427640959</v>
      </c>
      <c r="O64" s="26">
        <v>-252235326350</v>
      </c>
      <c r="Q64" s="59">
        <f t="shared" si="1"/>
        <v>5192314609</v>
      </c>
      <c r="R64" s="59"/>
    </row>
    <row r="65" spans="1:20" ht="21.75" customHeight="1">
      <c r="A65" s="29" t="s">
        <v>94</v>
      </c>
      <c r="C65" s="30">
        <v>0</v>
      </c>
      <c r="E65" s="30">
        <v>0</v>
      </c>
      <c r="G65" s="30">
        <v>0</v>
      </c>
      <c r="I65" s="26">
        <f t="shared" si="0"/>
        <v>0</v>
      </c>
      <c r="K65" s="30">
        <v>2195000</v>
      </c>
      <c r="M65" s="30">
        <v>1861186997500</v>
      </c>
      <c r="O65" s="30">
        <v>-2087949850000</v>
      </c>
      <c r="Q65" s="59">
        <f t="shared" si="1"/>
        <v>-226762852500</v>
      </c>
      <c r="R65" s="59"/>
      <c r="T65" s="27">
        <v>95087744433</v>
      </c>
    </row>
    <row r="66" spans="1:20" ht="21.75" customHeight="1" thickBot="1">
      <c r="A66" s="31" t="s">
        <v>21</v>
      </c>
      <c r="C66" s="32">
        <v>46485452</v>
      </c>
      <c r="E66" s="32">
        <f>SUM(E8:E65)</f>
        <v>893725325257</v>
      </c>
      <c r="G66" s="32">
        <f>SUM(G8:G65)</f>
        <v>-818845457084</v>
      </c>
      <c r="I66" s="32">
        <f>SUM(I8:I65)</f>
        <v>74879868173</v>
      </c>
      <c r="K66" s="32">
        <v>545850061</v>
      </c>
      <c r="M66" s="32">
        <f>SUM(M8:M65)</f>
        <v>21292344347855</v>
      </c>
      <c r="O66" s="32">
        <f>SUM(O8:O65)</f>
        <v>-20553092827608</v>
      </c>
      <c r="Q66" s="60">
        <f>SUM(Q8:R65)</f>
        <v>739251520247</v>
      </c>
      <c r="R66" s="60"/>
    </row>
    <row r="67" spans="1:20" ht="13.5" thickTop="1">
      <c r="C67" s="27">
        <v>46485452</v>
      </c>
      <c r="E67" s="27">
        <v>893725325257</v>
      </c>
      <c r="I67" s="27">
        <v>75092210516</v>
      </c>
      <c r="K67" s="27">
        <v>545850061</v>
      </c>
      <c r="M67" s="27">
        <v>21292344347855</v>
      </c>
      <c r="Q67" s="27">
        <v>744644392398</v>
      </c>
    </row>
    <row r="68" spans="1:20">
      <c r="C68" s="27">
        <f>C66-C67</f>
        <v>0</v>
      </c>
      <c r="E68" s="27">
        <f>E66-E67</f>
        <v>0</v>
      </c>
      <c r="I68" s="27">
        <v>212342343</v>
      </c>
      <c r="K68" s="27">
        <f>K66-K67</f>
        <v>0</v>
      </c>
      <c r="M68" s="27">
        <f>M66-M67</f>
        <v>0</v>
      </c>
      <c r="Q68" s="27">
        <v>3360586562</v>
      </c>
    </row>
    <row r="69" spans="1:20">
      <c r="I69" s="27">
        <f>I67-I68</f>
        <v>74879868173</v>
      </c>
      <c r="Q69" s="27">
        <v>2032285589</v>
      </c>
    </row>
    <row r="70" spans="1:20">
      <c r="I70" s="27">
        <f>I66-I69</f>
        <v>0</v>
      </c>
      <c r="Q70" s="27">
        <f>Q67-Q68-Q69</f>
        <v>739251520247</v>
      </c>
    </row>
    <row r="71" spans="1:20">
      <c r="Q71" s="27">
        <f>Q66-Q70</f>
        <v>0</v>
      </c>
    </row>
    <row r="72" spans="1:20">
      <c r="Q72" s="27"/>
    </row>
  </sheetData>
  <mergeCells count="67">
    <mergeCell ref="Q13:R13"/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25:R25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37:R37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49:R49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61:R61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2:R62"/>
    <mergeCell ref="Q63:R63"/>
    <mergeCell ref="Q64:R64"/>
    <mergeCell ref="Q65:R65"/>
    <mergeCell ref="Q66:R66"/>
  </mergeCells>
  <pageMargins left="0.39" right="0.39" top="0.39" bottom="0.39" header="0" footer="0"/>
  <pageSetup scale="6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Z79"/>
  <sheetViews>
    <sheetView rightToLeft="1" view="pageBreakPreview" topLeftCell="A34" zoomScale="115" zoomScaleNormal="100" zoomScaleSheetLayoutView="115" workbookViewId="0">
      <selection activeCell="G10" sqref="G10"/>
    </sheetView>
  </sheetViews>
  <sheetFormatPr defaultRowHeight="12.75"/>
  <cols>
    <col min="1" max="1" width="36.42578125" bestFit="1" customWidth="1"/>
    <col min="2" max="2" width="1.28515625" customWidth="1"/>
    <col min="3" max="3" width="12.7109375" bestFit="1" customWidth="1"/>
    <col min="4" max="4" width="1.28515625" customWidth="1"/>
    <col min="5" max="5" width="20.42578125" bestFit="1" customWidth="1"/>
    <col min="6" max="6" width="1.28515625" customWidth="1"/>
    <col min="7" max="7" width="21.5703125" bestFit="1" customWidth="1"/>
    <col min="8" max="8" width="1.28515625" customWidth="1"/>
    <col min="9" max="9" width="26.28515625" bestFit="1" customWidth="1"/>
    <col min="10" max="10" width="1.28515625" customWidth="1"/>
    <col min="11" max="11" width="12.7109375" bestFit="1" customWidth="1"/>
    <col min="12" max="12" width="1.28515625" customWidth="1"/>
    <col min="13" max="13" width="20.42578125" bestFit="1" customWidth="1"/>
    <col min="14" max="14" width="1.28515625" customWidth="1"/>
    <col min="15" max="15" width="21.28515625" bestFit="1" customWidth="1"/>
    <col min="16" max="16" width="1.28515625" customWidth="1"/>
    <col min="17" max="17" width="17.28515625" customWidth="1"/>
    <col min="18" max="18" width="1.28515625" customWidth="1"/>
    <col min="19" max="19" width="0.28515625" customWidth="1"/>
    <col min="20" max="20" width="33.85546875" hidden="1" customWidth="1"/>
    <col min="21" max="21" width="16.5703125" hidden="1" customWidth="1"/>
    <col min="22" max="22" width="19.28515625" hidden="1" customWidth="1"/>
    <col min="23" max="23" width="15.5703125" bestFit="1" customWidth="1"/>
    <col min="24" max="24" width="53" bestFit="1" customWidth="1"/>
    <col min="25" max="25" width="18.28515625" style="21" bestFit="1" customWidth="1"/>
    <col min="26" max="26" width="11" bestFit="1" customWidth="1"/>
  </cols>
  <sheetData>
    <row r="1" spans="1:26" ht="29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26" ht="21.75" customHeight="1">
      <c r="A2" s="44" t="s">
        <v>141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26" ht="21.75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26" ht="14.45" customHeight="1"/>
    <row r="5" spans="1:26" ht="14.45" customHeight="1">
      <c r="A5" s="46" t="s">
        <v>261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26" ht="14.45" customHeight="1">
      <c r="A6" s="47" t="s">
        <v>144</v>
      </c>
      <c r="C6" s="47" t="s">
        <v>160</v>
      </c>
      <c r="D6" s="47"/>
      <c r="E6" s="47"/>
      <c r="F6" s="47"/>
      <c r="G6" s="47"/>
      <c r="H6" s="47"/>
      <c r="I6" s="47"/>
      <c r="K6" s="47" t="s">
        <v>161</v>
      </c>
      <c r="L6" s="47"/>
      <c r="M6" s="47"/>
      <c r="N6" s="47"/>
      <c r="O6" s="47"/>
      <c r="P6" s="47"/>
      <c r="Q6" s="47"/>
      <c r="R6" s="47"/>
    </row>
    <row r="7" spans="1:26" ht="36.75" customHeight="1">
      <c r="A7" s="47"/>
      <c r="C7" s="19" t="s">
        <v>13</v>
      </c>
      <c r="D7" s="3"/>
      <c r="E7" s="19" t="s">
        <v>15</v>
      </c>
      <c r="F7" s="3"/>
      <c r="G7" s="19" t="s">
        <v>259</v>
      </c>
      <c r="H7" s="3"/>
      <c r="I7" s="19" t="s">
        <v>262</v>
      </c>
      <c r="K7" s="19" t="s">
        <v>13</v>
      </c>
      <c r="L7" s="3"/>
      <c r="M7" s="19" t="s">
        <v>15</v>
      </c>
      <c r="N7" s="3"/>
      <c r="O7" s="19" t="s">
        <v>259</v>
      </c>
      <c r="P7" s="3"/>
      <c r="Q7" s="65" t="s">
        <v>262</v>
      </c>
      <c r="R7" s="65"/>
    </row>
    <row r="8" spans="1:26" ht="21.75" customHeight="1">
      <c r="A8" s="16" t="s">
        <v>197</v>
      </c>
      <c r="C8" s="10">
        <v>2461</v>
      </c>
      <c r="E8" s="10">
        <v>127527764890</v>
      </c>
      <c r="G8" s="10">
        <v>-112792847320</v>
      </c>
      <c r="I8" s="10">
        <f t="shared" ref="I8:I23" si="0">G8+E8</f>
        <v>14734917570</v>
      </c>
      <c r="K8" s="10">
        <v>2461</v>
      </c>
      <c r="M8" s="10">
        <v>127527764890</v>
      </c>
      <c r="O8" s="10">
        <v>-82920525474</v>
      </c>
      <c r="Q8" s="41">
        <f t="shared" ref="Q8:Q23" si="1">O8+M8</f>
        <v>44607239416</v>
      </c>
      <c r="R8" s="41"/>
      <c r="T8" s="21" t="s">
        <v>33</v>
      </c>
      <c r="U8">
        <f t="shared" ref="U8:U23" si="2">VLOOKUP(V8,$I$8:$I$45,1,0)</f>
        <v>36128808204</v>
      </c>
      <c r="V8" s="21">
        <v>36128808204</v>
      </c>
      <c r="W8" s="20"/>
      <c r="X8" t="s">
        <v>292</v>
      </c>
      <c r="Y8" s="21">
        <v>3953221384</v>
      </c>
      <c r="Z8">
        <f t="shared" ref="Z8:Z23" si="3">VLOOKUP(Y8,$I$8:$I$45,1,0)-Y8</f>
        <v>0</v>
      </c>
    </row>
    <row r="9" spans="1:26" ht="21.75" customHeight="1">
      <c r="A9" s="16" t="s">
        <v>44</v>
      </c>
      <c r="C9" s="10">
        <v>28976154</v>
      </c>
      <c r="E9" s="10">
        <v>557444409698</v>
      </c>
      <c r="G9" s="10">
        <v>-550752366932</v>
      </c>
      <c r="I9" s="10">
        <f t="shared" si="0"/>
        <v>6692042766</v>
      </c>
      <c r="K9" s="10">
        <v>28976154</v>
      </c>
      <c r="M9" s="10">
        <v>557444409698</v>
      </c>
      <c r="O9" s="10">
        <v>-550752366932</v>
      </c>
      <c r="Q9" s="41">
        <f t="shared" si="1"/>
        <v>6692042766</v>
      </c>
      <c r="R9" s="41"/>
      <c r="T9" s="21" t="s">
        <v>183</v>
      </c>
      <c r="U9">
        <f t="shared" si="2"/>
        <v>0</v>
      </c>
      <c r="V9" s="21">
        <v>0</v>
      </c>
      <c r="X9" t="s">
        <v>293</v>
      </c>
      <c r="Y9" s="21">
        <v>27789772608</v>
      </c>
      <c r="Z9">
        <f t="shared" si="3"/>
        <v>0</v>
      </c>
    </row>
    <row r="10" spans="1:26" ht="21.75" customHeight="1">
      <c r="A10" s="16" t="s">
        <v>32</v>
      </c>
      <c r="C10" s="10">
        <v>5000000</v>
      </c>
      <c r="E10" s="10">
        <v>67793715000</v>
      </c>
      <c r="G10" s="10">
        <v>-58864300000</v>
      </c>
      <c r="I10" s="10">
        <f t="shared" si="0"/>
        <v>8929415000</v>
      </c>
      <c r="K10" s="10">
        <v>5000000</v>
      </c>
      <c r="M10" s="10">
        <v>67793715000</v>
      </c>
      <c r="O10" s="10">
        <v>-50058000000</v>
      </c>
      <c r="Q10" s="41">
        <f t="shared" si="1"/>
        <v>17735715000</v>
      </c>
      <c r="R10" s="41"/>
      <c r="T10" s="21" t="s">
        <v>184</v>
      </c>
      <c r="U10">
        <f t="shared" si="2"/>
        <v>0</v>
      </c>
      <c r="V10" s="21">
        <v>0</v>
      </c>
      <c r="X10" t="s">
        <v>298</v>
      </c>
      <c r="Y10" s="21">
        <v>14734917570</v>
      </c>
      <c r="Z10">
        <f t="shared" si="3"/>
        <v>0</v>
      </c>
    </row>
    <row r="11" spans="1:26" ht="21.75" customHeight="1">
      <c r="A11" s="16" t="s">
        <v>45</v>
      </c>
      <c r="C11" s="10">
        <v>32928091</v>
      </c>
      <c r="E11" s="10">
        <v>534022182062</v>
      </c>
      <c r="G11" s="10">
        <v>-527864671121</v>
      </c>
      <c r="I11" s="10">
        <f t="shared" si="0"/>
        <v>6157510941</v>
      </c>
      <c r="K11" s="10">
        <v>32928091</v>
      </c>
      <c r="M11" s="10">
        <v>534022182062</v>
      </c>
      <c r="O11" s="10">
        <v>-527864671121</v>
      </c>
      <c r="Q11" s="41">
        <f t="shared" si="1"/>
        <v>6157510941</v>
      </c>
      <c r="R11" s="41"/>
      <c r="T11" s="21" t="s">
        <v>185</v>
      </c>
      <c r="U11">
        <f t="shared" si="2"/>
        <v>0</v>
      </c>
      <c r="V11" s="21">
        <v>0</v>
      </c>
      <c r="X11" t="s">
        <v>301</v>
      </c>
      <c r="Y11" s="21">
        <v>24706108548</v>
      </c>
      <c r="Z11">
        <f t="shared" si="3"/>
        <v>0</v>
      </c>
    </row>
    <row r="12" spans="1:26" ht="21.75" customHeight="1">
      <c r="A12" s="16" t="s">
        <v>47</v>
      </c>
      <c r="C12" s="10">
        <v>24403735</v>
      </c>
      <c r="E12" s="10">
        <v>394597901343</v>
      </c>
      <c r="G12" s="10">
        <v>-389999993633</v>
      </c>
      <c r="I12" s="10">
        <f t="shared" si="0"/>
        <v>4597907710</v>
      </c>
      <c r="K12" s="10">
        <v>24403735</v>
      </c>
      <c r="M12" s="10">
        <v>394597901343</v>
      </c>
      <c r="O12" s="10">
        <v>-389999993633</v>
      </c>
      <c r="Q12" s="41">
        <f t="shared" si="1"/>
        <v>4597907710</v>
      </c>
      <c r="R12" s="41"/>
      <c r="T12" s="21" t="s">
        <v>186</v>
      </c>
      <c r="U12">
        <f t="shared" si="2"/>
        <v>0</v>
      </c>
      <c r="V12" s="21">
        <v>0</v>
      </c>
      <c r="X12" t="s">
        <v>302</v>
      </c>
      <c r="Y12" s="21">
        <v>-34244769793</v>
      </c>
      <c r="Z12">
        <f t="shared" si="3"/>
        <v>0</v>
      </c>
    </row>
    <row r="13" spans="1:26" ht="21.75" customHeight="1">
      <c r="A13" s="16" t="s">
        <v>33</v>
      </c>
      <c r="C13" s="10">
        <v>22469614</v>
      </c>
      <c r="E13" s="10">
        <v>307027753709</v>
      </c>
      <c r="G13" s="10">
        <v>-270898945505</v>
      </c>
      <c r="I13" s="10">
        <f t="shared" si="0"/>
        <v>36128808204</v>
      </c>
      <c r="K13" s="10">
        <v>22469614</v>
      </c>
      <c r="M13" s="10">
        <v>307027753709</v>
      </c>
      <c r="O13" s="10">
        <v>-228993151402</v>
      </c>
      <c r="Q13" s="41">
        <f t="shared" si="1"/>
        <v>78034602307</v>
      </c>
      <c r="R13" s="41"/>
      <c r="T13" s="21" t="s">
        <v>187</v>
      </c>
      <c r="U13">
        <f t="shared" si="2"/>
        <v>0</v>
      </c>
      <c r="V13" s="21">
        <v>0</v>
      </c>
      <c r="X13" t="s">
        <v>303</v>
      </c>
      <c r="Y13" s="21">
        <v>3211175025</v>
      </c>
      <c r="Z13">
        <f t="shared" si="3"/>
        <v>0</v>
      </c>
    </row>
    <row r="14" spans="1:26" ht="21.75" customHeight="1">
      <c r="A14" s="16" t="s">
        <v>46</v>
      </c>
      <c r="C14" s="10">
        <v>9217714</v>
      </c>
      <c r="E14" s="10">
        <v>267511149433</v>
      </c>
      <c r="G14" s="10">
        <v>-264299974408</v>
      </c>
      <c r="I14" s="10">
        <f t="shared" si="0"/>
        <v>3211175025</v>
      </c>
      <c r="K14" s="10">
        <v>9217714</v>
      </c>
      <c r="M14" s="10">
        <v>267511149433</v>
      </c>
      <c r="O14" s="10">
        <v>-264299974408</v>
      </c>
      <c r="Q14" s="41">
        <f t="shared" si="1"/>
        <v>3211175025</v>
      </c>
      <c r="R14" s="41"/>
      <c r="T14" s="21" t="s">
        <v>47</v>
      </c>
      <c r="U14">
        <f t="shared" si="2"/>
        <v>4597907710</v>
      </c>
      <c r="V14" s="21">
        <v>4597907710</v>
      </c>
      <c r="X14" t="s">
        <v>304</v>
      </c>
      <c r="Y14" s="21">
        <v>1106948150</v>
      </c>
      <c r="Z14">
        <f t="shared" si="3"/>
        <v>0</v>
      </c>
    </row>
    <row r="15" spans="1:26" ht="21.75" customHeight="1">
      <c r="A15" s="16" t="s">
        <v>34</v>
      </c>
      <c r="C15" s="10">
        <v>700000</v>
      </c>
      <c r="E15" s="10">
        <v>11957135190</v>
      </c>
      <c r="G15" s="10">
        <v>-10850187040</v>
      </c>
      <c r="I15" s="10">
        <f t="shared" si="0"/>
        <v>1106948150</v>
      </c>
      <c r="K15" s="10">
        <v>700000</v>
      </c>
      <c r="M15" s="10">
        <v>11957135190</v>
      </c>
      <c r="O15" s="10">
        <v>-10018441020</v>
      </c>
      <c r="Q15" s="41">
        <f t="shared" si="1"/>
        <v>1938694170</v>
      </c>
      <c r="R15" s="41"/>
      <c r="T15" s="21" t="s">
        <v>188</v>
      </c>
      <c r="U15">
        <f t="shared" si="2"/>
        <v>0</v>
      </c>
      <c r="V15" s="21">
        <v>0</v>
      </c>
      <c r="X15" t="s">
        <v>305</v>
      </c>
      <c r="Y15" s="21">
        <v>6692042766</v>
      </c>
      <c r="Z15">
        <f t="shared" si="3"/>
        <v>0</v>
      </c>
    </row>
    <row r="16" spans="1:26" ht="21.75" customHeight="1">
      <c r="A16" s="16" t="s">
        <v>36</v>
      </c>
      <c r="C16" s="10">
        <v>2000000</v>
      </c>
      <c r="E16" s="10">
        <v>29244864000</v>
      </c>
      <c r="G16" s="10">
        <v>-25049904000</v>
      </c>
      <c r="I16" s="10">
        <f t="shared" si="0"/>
        <v>4194960000</v>
      </c>
      <c r="K16" s="10">
        <v>2000000</v>
      </c>
      <c r="M16" s="10">
        <v>29244864000</v>
      </c>
      <c r="O16" s="10">
        <v>-20024000000</v>
      </c>
      <c r="Q16" s="41">
        <f t="shared" si="1"/>
        <v>9220864000</v>
      </c>
      <c r="R16" s="41"/>
      <c r="T16" s="21" t="s">
        <v>189</v>
      </c>
      <c r="U16">
        <f t="shared" si="2"/>
        <v>0</v>
      </c>
      <c r="V16" s="21">
        <v>0</v>
      </c>
      <c r="X16" t="s">
        <v>306</v>
      </c>
      <c r="Y16" s="21">
        <v>1405778015</v>
      </c>
      <c r="Z16">
        <f t="shared" si="3"/>
        <v>0</v>
      </c>
    </row>
    <row r="17" spans="1:26" ht="21.75" customHeight="1">
      <c r="A17" s="16" t="s">
        <v>37</v>
      </c>
      <c r="C17" s="10">
        <v>3600000</v>
      </c>
      <c r="E17" s="10">
        <v>51849705600</v>
      </c>
      <c r="G17" s="10">
        <v>-45740645280</v>
      </c>
      <c r="I17" s="10">
        <f t="shared" si="0"/>
        <v>6109060320</v>
      </c>
      <c r="K17" s="10">
        <v>3600000</v>
      </c>
      <c r="M17" s="10">
        <v>51849705600</v>
      </c>
      <c r="O17" s="10">
        <v>-40161206969</v>
      </c>
      <c r="Q17" s="41">
        <f t="shared" si="1"/>
        <v>11688498631</v>
      </c>
      <c r="R17" s="41"/>
      <c r="T17" s="21" t="s">
        <v>41</v>
      </c>
      <c r="U17">
        <f t="shared" si="2"/>
        <v>3953221384</v>
      </c>
      <c r="V17" s="21">
        <v>3953221384</v>
      </c>
      <c r="X17" t="s">
        <v>310</v>
      </c>
      <c r="Y17" s="21">
        <v>4597907710</v>
      </c>
      <c r="Z17">
        <f t="shared" si="3"/>
        <v>0</v>
      </c>
    </row>
    <row r="18" spans="1:26" ht="21.75" customHeight="1">
      <c r="A18" s="16" t="s">
        <v>38</v>
      </c>
      <c r="C18" s="10">
        <v>4282580</v>
      </c>
      <c r="E18" s="10">
        <v>81745871622</v>
      </c>
      <c r="G18" s="10">
        <v>-69483136333</v>
      </c>
      <c r="I18" s="10">
        <f t="shared" si="0"/>
        <v>12262735289</v>
      </c>
      <c r="K18" s="10">
        <v>4282580</v>
      </c>
      <c r="M18" s="10">
        <v>81745871622</v>
      </c>
      <c r="O18" s="10">
        <v>-50212066346</v>
      </c>
      <c r="Q18" s="41">
        <f t="shared" si="1"/>
        <v>31533805276</v>
      </c>
      <c r="R18" s="41"/>
      <c r="T18" s="21" t="s">
        <v>190</v>
      </c>
      <c r="U18">
        <f t="shared" si="2"/>
        <v>0</v>
      </c>
      <c r="V18" s="21">
        <v>0</v>
      </c>
      <c r="X18" t="s">
        <v>311</v>
      </c>
      <c r="Y18" s="21">
        <v>6157510941</v>
      </c>
      <c r="Z18">
        <f t="shared" si="3"/>
        <v>0</v>
      </c>
    </row>
    <row r="19" spans="1:26" ht="21.75" customHeight="1">
      <c r="A19" s="16" t="s">
        <v>39</v>
      </c>
      <c r="C19" s="10">
        <v>1724881</v>
      </c>
      <c r="E19" s="10">
        <v>35617067769</v>
      </c>
      <c r="G19" s="10">
        <v>-34211289754</v>
      </c>
      <c r="I19" s="10">
        <f t="shared" si="0"/>
        <v>1405778015</v>
      </c>
      <c r="K19" s="10">
        <v>1724881</v>
      </c>
      <c r="M19" s="10">
        <v>35617067769</v>
      </c>
      <c r="O19" s="10">
        <v>-30609738226</v>
      </c>
      <c r="Q19" s="41">
        <f t="shared" si="1"/>
        <v>5007329543</v>
      </c>
      <c r="R19" s="41"/>
      <c r="T19" s="21" t="s">
        <v>191</v>
      </c>
      <c r="U19">
        <f t="shared" si="2"/>
        <v>0</v>
      </c>
      <c r="V19" s="21">
        <v>0</v>
      </c>
      <c r="X19" t="s">
        <v>313</v>
      </c>
      <c r="Y19" s="21">
        <v>12262735289</v>
      </c>
      <c r="Z19">
        <f t="shared" si="3"/>
        <v>0</v>
      </c>
    </row>
    <row r="20" spans="1:26" ht="21.75" customHeight="1">
      <c r="A20" s="16" t="s">
        <v>40</v>
      </c>
      <c r="C20" s="10">
        <v>156312</v>
      </c>
      <c r="E20" s="10">
        <v>229119159672</v>
      </c>
      <c r="G20" s="10">
        <v>-201329387064</v>
      </c>
      <c r="I20" s="10">
        <f t="shared" si="0"/>
        <v>27789772608</v>
      </c>
      <c r="K20" s="10">
        <v>156312</v>
      </c>
      <c r="M20" s="10">
        <v>229119159672</v>
      </c>
      <c r="O20" s="10">
        <v>-145262929968</v>
      </c>
      <c r="Q20" s="41">
        <f t="shared" si="1"/>
        <v>83856229704</v>
      </c>
      <c r="R20" s="41"/>
      <c r="T20" s="21" t="s">
        <v>192</v>
      </c>
      <c r="U20">
        <f t="shared" si="2"/>
        <v>0</v>
      </c>
      <c r="V20" s="21">
        <v>0</v>
      </c>
      <c r="X20" t="s">
        <v>317</v>
      </c>
      <c r="Y20" s="21">
        <v>36128808204</v>
      </c>
      <c r="Z20">
        <f t="shared" si="3"/>
        <v>0</v>
      </c>
    </row>
    <row r="21" spans="1:26" ht="21.75" customHeight="1">
      <c r="A21" s="16" t="s">
        <v>41</v>
      </c>
      <c r="C21" s="10">
        <v>67601</v>
      </c>
      <c r="E21" s="10">
        <v>28446057418</v>
      </c>
      <c r="G21" s="10">
        <v>-24492836034</v>
      </c>
      <c r="I21" s="10">
        <f t="shared" si="0"/>
        <v>3953221384</v>
      </c>
      <c r="K21" s="10">
        <v>67601</v>
      </c>
      <c r="M21" s="10">
        <v>28446057418</v>
      </c>
      <c r="O21" s="10">
        <v>-20024907003</v>
      </c>
      <c r="Q21" s="41">
        <f t="shared" si="1"/>
        <v>8421150415</v>
      </c>
      <c r="R21" s="41"/>
      <c r="T21" s="21" t="s">
        <v>193</v>
      </c>
      <c r="U21">
        <f t="shared" si="2"/>
        <v>0</v>
      </c>
      <c r="V21" s="21">
        <v>0</v>
      </c>
      <c r="X21" t="s">
        <v>319</v>
      </c>
      <c r="Y21" s="21">
        <v>8929415000</v>
      </c>
      <c r="Z21">
        <f t="shared" si="3"/>
        <v>0</v>
      </c>
    </row>
    <row r="22" spans="1:26" ht="21.75" customHeight="1">
      <c r="A22" s="5" t="s">
        <v>42</v>
      </c>
      <c r="C22" s="6">
        <v>56916</v>
      </c>
      <c r="E22" s="6">
        <v>101494375596</v>
      </c>
      <c r="G22" s="6">
        <v>-135739145389</v>
      </c>
      <c r="I22" s="6">
        <f t="shared" si="0"/>
        <v>-34244769793</v>
      </c>
      <c r="K22" s="6">
        <v>56916</v>
      </c>
      <c r="M22" s="6">
        <v>101494375596</v>
      </c>
      <c r="O22" s="6">
        <v>-63997617676</v>
      </c>
      <c r="Q22" s="43">
        <f t="shared" si="1"/>
        <v>37496757920</v>
      </c>
      <c r="R22" s="43"/>
      <c r="T22" t="s">
        <v>19</v>
      </c>
      <c r="U22">
        <f t="shared" si="2"/>
        <v>11652862</v>
      </c>
      <c r="V22">
        <v>11652862</v>
      </c>
      <c r="X22" t="s">
        <v>320</v>
      </c>
      <c r="Y22" s="21">
        <v>6109060320</v>
      </c>
      <c r="Z22">
        <f t="shared" si="3"/>
        <v>0</v>
      </c>
    </row>
    <row r="23" spans="1:26" ht="21.75" customHeight="1">
      <c r="A23" s="16" t="s">
        <v>198</v>
      </c>
      <c r="C23" s="10">
        <v>89441</v>
      </c>
      <c r="E23" s="10">
        <v>186616857680</v>
      </c>
      <c r="G23" s="10">
        <v>-161910749132</v>
      </c>
      <c r="I23" s="10">
        <f t="shared" si="0"/>
        <v>24706108548</v>
      </c>
      <c r="K23" s="10">
        <v>89441</v>
      </c>
      <c r="M23" s="10">
        <v>186616857680</v>
      </c>
      <c r="O23" s="10">
        <v>-117197314971</v>
      </c>
      <c r="Q23" s="41">
        <f t="shared" si="1"/>
        <v>69419542709</v>
      </c>
      <c r="R23" s="41"/>
      <c r="T23" t="s">
        <v>20</v>
      </c>
      <c r="U23">
        <f t="shared" si="2"/>
        <v>-3315073648</v>
      </c>
      <c r="V23">
        <v>-3315073648</v>
      </c>
      <c r="X23" t="s">
        <v>321</v>
      </c>
      <c r="Y23" s="21">
        <v>4194960000</v>
      </c>
      <c r="Z23">
        <f t="shared" si="3"/>
        <v>0</v>
      </c>
    </row>
    <row r="24" spans="1:26" ht="21.75" customHeight="1">
      <c r="A24" s="16" t="s">
        <v>380</v>
      </c>
      <c r="C24" s="10">
        <v>0</v>
      </c>
      <c r="E24" s="10">
        <v>0</v>
      </c>
      <c r="G24" s="10">
        <v>0</v>
      </c>
      <c r="I24" s="10">
        <v>-5806888585</v>
      </c>
      <c r="K24" s="10"/>
      <c r="M24" s="10"/>
      <c r="O24" s="10"/>
      <c r="Q24" s="41"/>
      <c r="R24" s="41"/>
    </row>
    <row r="25" spans="1:26" ht="21.75" customHeight="1">
      <c r="A25" s="16" t="s">
        <v>64</v>
      </c>
      <c r="C25" s="10">
        <v>117794</v>
      </c>
      <c r="E25" s="10">
        <v>117729949512</v>
      </c>
      <c r="G25" s="10">
        <v>-117729949512</v>
      </c>
      <c r="I25" s="10">
        <f t="shared" ref="I25:I45" si="4">G25+E25</f>
        <v>0</v>
      </c>
      <c r="K25" s="10">
        <v>117794</v>
      </c>
      <c r="M25" s="10">
        <v>117729949512</v>
      </c>
      <c r="O25" s="10">
        <v>-117772649837</v>
      </c>
      <c r="Q25" s="41">
        <f t="shared" ref="Q25:Q45" si="5">O25+M25</f>
        <v>-42700325</v>
      </c>
      <c r="R25" s="41"/>
      <c r="T25" s="21" t="s">
        <v>44</v>
      </c>
      <c r="U25">
        <f t="shared" ref="U25:U56" si="6">VLOOKUP(V25,$I$8:$I$45,1,0)</f>
        <v>6692042766</v>
      </c>
      <c r="V25" s="21">
        <v>6692042766</v>
      </c>
      <c r="X25" t="s">
        <v>322</v>
      </c>
      <c r="Y25" s="21">
        <v>-5806888585</v>
      </c>
      <c r="Z25">
        <f>VLOOKUP(Y25,$I$8:$I$45,1,0)-Y25</f>
        <v>0</v>
      </c>
    </row>
    <row r="26" spans="1:26" ht="21.75" customHeight="1">
      <c r="A26" s="16" t="s">
        <v>112</v>
      </c>
      <c r="C26" s="10">
        <v>1915000</v>
      </c>
      <c r="E26" s="10">
        <v>1878382054085</v>
      </c>
      <c r="G26" s="10">
        <v>-1873925167711</v>
      </c>
      <c r="I26" s="10">
        <f t="shared" si="4"/>
        <v>4456886374</v>
      </c>
      <c r="K26" s="10">
        <v>1915000</v>
      </c>
      <c r="M26" s="10">
        <v>1878382054085</v>
      </c>
      <c r="O26" s="10">
        <v>-1873925167711</v>
      </c>
      <c r="Q26" s="41">
        <f t="shared" si="5"/>
        <v>4456886374</v>
      </c>
      <c r="R26" s="41"/>
      <c r="T26" s="21" t="s">
        <v>46</v>
      </c>
      <c r="U26">
        <f t="shared" si="6"/>
        <v>3211175025</v>
      </c>
      <c r="V26" s="21">
        <v>3211175025</v>
      </c>
      <c r="Z26">
        <f t="shared" ref="Z26:Z42" si="7">VLOOKUP(Y26,$I$8:$I$45,1,0)-Y26</f>
        <v>0</v>
      </c>
    </row>
    <row r="27" spans="1:26" ht="21.75" customHeight="1">
      <c r="A27" s="16" t="s">
        <v>57</v>
      </c>
      <c r="C27" s="10">
        <v>90000</v>
      </c>
      <c r="E27" s="10">
        <v>71591151133</v>
      </c>
      <c r="G27" s="10">
        <v>-69742656798</v>
      </c>
      <c r="I27" s="10">
        <f t="shared" si="4"/>
        <v>1848494335</v>
      </c>
      <c r="K27" s="10">
        <v>90000</v>
      </c>
      <c r="M27" s="10">
        <v>71591151133</v>
      </c>
      <c r="O27" s="10">
        <v>-57139641562</v>
      </c>
      <c r="Q27" s="41">
        <f t="shared" si="5"/>
        <v>14451509571</v>
      </c>
      <c r="R27" s="41"/>
      <c r="T27" s="21" t="s">
        <v>42</v>
      </c>
      <c r="U27">
        <f t="shared" si="6"/>
        <v>-34244769793</v>
      </c>
      <c r="V27" s="21">
        <v>-34244769793</v>
      </c>
      <c r="W27" s="34"/>
      <c r="X27" t="s">
        <v>336</v>
      </c>
      <c r="Y27" s="21">
        <v>1673372908</v>
      </c>
      <c r="Z27">
        <f t="shared" si="7"/>
        <v>0</v>
      </c>
    </row>
    <row r="28" spans="1:26" ht="21.75" customHeight="1">
      <c r="A28" s="16" t="s">
        <v>61</v>
      </c>
      <c r="C28" s="10">
        <v>84989</v>
      </c>
      <c r="E28" s="10">
        <v>74749652763</v>
      </c>
      <c r="G28" s="10">
        <v>-73076279855</v>
      </c>
      <c r="I28" s="10">
        <f t="shared" si="4"/>
        <v>1673372908</v>
      </c>
      <c r="K28" s="10">
        <v>84989</v>
      </c>
      <c r="M28" s="10">
        <v>74749652763</v>
      </c>
      <c r="O28" s="10">
        <v>-58664071029</v>
      </c>
      <c r="Q28" s="41">
        <f t="shared" si="5"/>
        <v>16085581734</v>
      </c>
      <c r="R28" s="41"/>
      <c r="T28" s="21" t="s">
        <v>45</v>
      </c>
      <c r="U28">
        <f t="shared" si="6"/>
        <v>6157510941</v>
      </c>
      <c r="V28" s="21">
        <v>6157510941</v>
      </c>
      <c r="W28" s="34"/>
      <c r="X28" t="s">
        <v>339</v>
      </c>
      <c r="Y28" s="21">
        <v>4456886374</v>
      </c>
      <c r="Z28">
        <f t="shared" si="7"/>
        <v>0</v>
      </c>
    </row>
    <row r="29" spans="1:26" ht="21.75" customHeight="1">
      <c r="A29" s="16" t="s">
        <v>67</v>
      </c>
      <c r="C29" s="10">
        <v>178727</v>
      </c>
      <c r="E29" s="10">
        <v>178629817193</v>
      </c>
      <c r="G29" s="10">
        <v>-178629817193</v>
      </c>
      <c r="I29" s="10">
        <f t="shared" si="4"/>
        <v>0</v>
      </c>
      <c r="K29" s="10">
        <v>178727</v>
      </c>
      <c r="M29" s="10">
        <v>178629817193</v>
      </c>
      <c r="O29" s="10">
        <v>-196564066304</v>
      </c>
      <c r="Q29" s="41">
        <f t="shared" si="5"/>
        <v>-17934249111</v>
      </c>
      <c r="R29" s="41"/>
      <c r="T29" s="21" t="s">
        <v>194</v>
      </c>
      <c r="U29">
        <f t="shared" si="6"/>
        <v>0</v>
      </c>
      <c r="V29" s="21">
        <v>0</v>
      </c>
      <c r="X29" t="s">
        <v>340</v>
      </c>
      <c r="Y29" s="21">
        <v>1848494335</v>
      </c>
      <c r="Z29">
        <f t="shared" si="7"/>
        <v>0</v>
      </c>
    </row>
    <row r="30" spans="1:26" ht="21.75" customHeight="1">
      <c r="A30" s="16" t="s">
        <v>70</v>
      </c>
      <c r="C30" s="10">
        <v>300000</v>
      </c>
      <c r="E30" s="10">
        <v>299836875000</v>
      </c>
      <c r="G30" s="10">
        <v>-299836875000</v>
      </c>
      <c r="I30" s="10">
        <f t="shared" si="4"/>
        <v>0</v>
      </c>
      <c r="K30" s="10">
        <v>300000</v>
      </c>
      <c r="M30" s="10">
        <v>299836875000</v>
      </c>
      <c r="O30" s="10">
        <v>-329940187500</v>
      </c>
      <c r="Q30" s="41">
        <f t="shared" si="5"/>
        <v>-30103312500</v>
      </c>
      <c r="R30" s="41"/>
      <c r="T30" s="21" t="s">
        <v>195</v>
      </c>
      <c r="U30">
        <f t="shared" si="6"/>
        <v>0</v>
      </c>
      <c r="V30" s="21">
        <v>0</v>
      </c>
      <c r="X30" t="s">
        <v>342</v>
      </c>
      <c r="Y30" s="21">
        <v>4464163650</v>
      </c>
      <c r="Z30">
        <f t="shared" si="7"/>
        <v>0</v>
      </c>
    </row>
    <row r="31" spans="1:26" ht="21.75" customHeight="1">
      <c r="A31" s="16" t="s">
        <v>73</v>
      </c>
      <c r="C31" s="10">
        <v>527966</v>
      </c>
      <c r="E31" s="10">
        <v>506128511456</v>
      </c>
      <c r="G31" s="10">
        <v>-501664347806</v>
      </c>
      <c r="I31" s="10">
        <f t="shared" si="4"/>
        <v>4464163650</v>
      </c>
      <c r="K31" s="10">
        <v>527966</v>
      </c>
      <c r="M31" s="10">
        <v>506128511456</v>
      </c>
      <c r="O31" s="10">
        <v>-493611523292</v>
      </c>
      <c r="Q31" s="41">
        <f t="shared" si="5"/>
        <v>12516988164</v>
      </c>
      <c r="R31" s="41"/>
      <c r="T31" s="21" t="s">
        <v>196</v>
      </c>
      <c r="U31">
        <f t="shared" si="6"/>
        <v>0</v>
      </c>
      <c r="V31" s="21">
        <v>0</v>
      </c>
      <c r="X31" t="s">
        <v>345</v>
      </c>
      <c r="Y31" s="21">
        <v>-12315739673</v>
      </c>
      <c r="Z31">
        <f t="shared" si="7"/>
        <v>0</v>
      </c>
    </row>
    <row r="32" spans="1:26" ht="21.75" customHeight="1">
      <c r="A32" s="16" t="s">
        <v>76</v>
      </c>
      <c r="C32" s="10">
        <v>1053200</v>
      </c>
      <c r="E32" s="10">
        <v>916627872433</v>
      </c>
      <c r="G32" s="10">
        <v>-928943612106</v>
      </c>
      <c r="I32" s="10">
        <f t="shared" si="4"/>
        <v>-12315739673</v>
      </c>
      <c r="K32" s="10">
        <v>1053200</v>
      </c>
      <c r="M32" s="10">
        <v>916627872433</v>
      </c>
      <c r="O32" s="10">
        <v>-1004044184001</v>
      </c>
      <c r="Q32" s="41">
        <f t="shared" si="5"/>
        <v>-87416311568</v>
      </c>
      <c r="R32" s="41"/>
      <c r="T32" s="21" t="s">
        <v>40</v>
      </c>
      <c r="U32">
        <f t="shared" si="6"/>
        <v>27789772608</v>
      </c>
      <c r="V32" s="21">
        <v>27789772608</v>
      </c>
      <c r="W32" s="34">
        <f>V32-Q27</f>
        <v>13338263037</v>
      </c>
      <c r="X32" t="s">
        <v>346</v>
      </c>
      <c r="Y32" s="21">
        <v>-11833562000</v>
      </c>
      <c r="Z32">
        <f t="shared" si="7"/>
        <v>0</v>
      </c>
    </row>
    <row r="33" spans="1:26" ht="21.75" customHeight="1">
      <c r="A33" s="16" t="s">
        <v>79</v>
      </c>
      <c r="C33" s="10">
        <v>370000</v>
      </c>
      <c r="E33" s="10">
        <v>317287381125</v>
      </c>
      <c r="G33" s="10">
        <v>-329120943125</v>
      </c>
      <c r="I33" s="10">
        <f t="shared" si="4"/>
        <v>-11833562000</v>
      </c>
      <c r="K33" s="10">
        <v>370000</v>
      </c>
      <c r="M33" s="10">
        <v>317287381125</v>
      </c>
      <c r="O33" s="10">
        <v>-320833940629</v>
      </c>
      <c r="Q33" s="41">
        <f t="shared" si="5"/>
        <v>-3546559504</v>
      </c>
      <c r="R33" s="41"/>
      <c r="T33" s="21" t="s">
        <v>197</v>
      </c>
      <c r="U33">
        <f t="shared" si="6"/>
        <v>14734917570</v>
      </c>
      <c r="V33" s="21">
        <v>14734917570</v>
      </c>
      <c r="X33" t="s">
        <v>348</v>
      </c>
      <c r="Y33" s="21">
        <v>0</v>
      </c>
      <c r="Z33">
        <f t="shared" si="7"/>
        <v>0</v>
      </c>
    </row>
    <row r="34" spans="1:26" ht="21.75" customHeight="1">
      <c r="A34" s="16" t="s">
        <v>82</v>
      </c>
      <c r="C34" s="10">
        <v>1470000</v>
      </c>
      <c r="E34" s="10">
        <v>1263512591250</v>
      </c>
      <c r="G34" s="10">
        <v>-1263512591250</v>
      </c>
      <c r="I34" s="10">
        <f t="shared" si="4"/>
        <v>0</v>
      </c>
      <c r="K34" s="10">
        <v>1470000</v>
      </c>
      <c r="M34" s="10">
        <v>1263512591250</v>
      </c>
      <c r="O34" s="10">
        <v>-1267376223400</v>
      </c>
      <c r="Q34" s="41">
        <f t="shared" si="5"/>
        <v>-3863632150</v>
      </c>
      <c r="R34" s="41"/>
      <c r="T34" s="21" t="s">
        <v>198</v>
      </c>
      <c r="U34">
        <f t="shared" si="6"/>
        <v>24706108548</v>
      </c>
      <c r="V34" s="21">
        <v>24706108548</v>
      </c>
      <c r="X34" t="s">
        <v>350</v>
      </c>
      <c r="Y34" s="21">
        <v>3940947004</v>
      </c>
      <c r="Z34">
        <f t="shared" si="7"/>
        <v>0</v>
      </c>
    </row>
    <row r="35" spans="1:26" ht="21.75" customHeight="1">
      <c r="A35" s="16" t="s">
        <v>85</v>
      </c>
      <c r="C35" s="10">
        <v>761000</v>
      </c>
      <c r="E35" s="10">
        <v>672579886780</v>
      </c>
      <c r="G35" s="10">
        <v>-668638939776</v>
      </c>
      <c r="I35" s="10">
        <f t="shared" si="4"/>
        <v>3940947004</v>
      </c>
      <c r="K35" s="10">
        <v>761000</v>
      </c>
      <c r="M35" s="10">
        <v>672579886780</v>
      </c>
      <c r="O35" s="10">
        <v>-720195180000</v>
      </c>
      <c r="Q35" s="41">
        <f t="shared" si="5"/>
        <v>-47615293220</v>
      </c>
      <c r="R35" s="41"/>
      <c r="T35" s="21" t="s">
        <v>39</v>
      </c>
      <c r="U35">
        <f t="shared" si="6"/>
        <v>1405778015</v>
      </c>
      <c r="V35" s="21">
        <v>1405778015</v>
      </c>
      <c r="X35" t="s">
        <v>351</v>
      </c>
      <c r="Y35" s="21">
        <v>-50761052431</v>
      </c>
      <c r="Z35">
        <f t="shared" si="7"/>
        <v>0</v>
      </c>
    </row>
    <row r="36" spans="1:26" ht="21.75" customHeight="1">
      <c r="A36" s="16" t="s">
        <v>88</v>
      </c>
      <c r="C36" s="10">
        <v>2302610</v>
      </c>
      <c r="E36" s="10">
        <v>1714159569313</v>
      </c>
      <c r="G36" s="10">
        <v>-1764920621744</v>
      </c>
      <c r="I36" s="10">
        <f t="shared" si="4"/>
        <v>-50761052431</v>
      </c>
      <c r="K36" s="10">
        <v>2302610</v>
      </c>
      <c r="M36" s="10">
        <v>1714159569313</v>
      </c>
      <c r="O36" s="10">
        <v>-1856148363657</v>
      </c>
      <c r="Q36" s="41">
        <f t="shared" si="5"/>
        <v>-141988794344</v>
      </c>
      <c r="R36" s="41"/>
      <c r="T36" s="21" t="s">
        <v>34</v>
      </c>
      <c r="U36">
        <f t="shared" si="6"/>
        <v>1106948150</v>
      </c>
      <c r="V36" s="21">
        <v>1106948150</v>
      </c>
      <c r="X36" t="s">
        <v>352</v>
      </c>
      <c r="Y36" s="21">
        <v>1481194162</v>
      </c>
      <c r="Z36">
        <f t="shared" si="7"/>
        <v>0</v>
      </c>
    </row>
    <row r="37" spans="1:26" ht="21.75" customHeight="1">
      <c r="A37" s="16" t="s">
        <v>91</v>
      </c>
      <c r="C37" s="10">
        <v>600000</v>
      </c>
      <c r="E37" s="10">
        <v>478761531787</v>
      </c>
      <c r="G37" s="10">
        <v>-477280337625</v>
      </c>
      <c r="I37" s="10">
        <f t="shared" si="4"/>
        <v>1481194162</v>
      </c>
      <c r="K37" s="10">
        <v>600000</v>
      </c>
      <c r="M37" s="10">
        <v>478761531787</v>
      </c>
      <c r="O37" s="10">
        <v>-477600000000</v>
      </c>
      <c r="Q37" s="41">
        <f t="shared" si="5"/>
        <v>1161531787</v>
      </c>
      <c r="R37" s="41"/>
      <c r="T37" s="21" t="s">
        <v>38</v>
      </c>
      <c r="U37">
        <f t="shared" si="6"/>
        <v>12262735289</v>
      </c>
      <c r="V37" s="21">
        <v>12262735289</v>
      </c>
      <c r="X37" t="s">
        <v>353</v>
      </c>
      <c r="Y37" s="21">
        <v>12821739</v>
      </c>
      <c r="Z37">
        <f t="shared" si="7"/>
        <v>0</v>
      </c>
    </row>
    <row r="38" spans="1:26" ht="21.75" customHeight="1">
      <c r="A38" s="16" t="s">
        <v>94</v>
      </c>
      <c r="C38" s="10">
        <v>2155</v>
      </c>
      <c r="E38" s="10">
        <v>1835229640</v>
      </c>
      <c r="G38" s="10">
        <v>-1822407901</v>
      </c>
      <c r="I38" s="10">
        <f t="shared" si="4"/>
        <v>12821739</v>
      </c>
      <c r="K38" s="10">
        <v>2155</v>
      </c>
      <c r="M38" s="10">
        <v>1835229640</v>
      </c>
      <c r="O38" s="10">
        <v>-2049900650</v>
      </c>
      <c r="Q38" s="41">
        <f t="shared" si="5"/>
        <v>-214671010</v>
      </c>
      <c r="R38" s="41"/>
      <c r="T38" s="21" t="s">
        <v>32</v>
      </c>
      <c r="U38">
        <f t="shared" si="6"/>
        <v>8929415000</v>
      </c>
      <c r="V38" s="21">
        <v>8929415000</v>
      </c>
      <c r="X38" t="s">
        <v>354</v>
      </c>
      <c r="Y38" s="21">
        <v>42298317777</v>
      </c>
      <c r="Z38">
        <f t="shared" si="7"/>
        <v>0</v>
      </c>
    </row>
    <row r="39" spans="1:26" ht="21.75" customHeight="1">
      <c r="A39" s="16" t="s">
        <v>97</v>
      </c>
      <c r="C39" s="10">
        <v>995000</v>
      </c>
      <c r="E39" s="10">
        <v>748463631486</v>
      </c>
      <c r="G39" s="10">
        <v>-706165313709</v>
      </c>
      <c r="I39" s="10">
        <f t="shared" si="4"/>
        <v>42298317777</v>
      </c>
      <c r="K39" s="10">
        <v>995000</v>
      </c>
      <c r="M39" s="10">
        <v>748463631486</v>
      </c>
      <c r="O39" s="10">
        <v>-788834599217</v>
      </c>
      <c r="Q39" s="41">
        <f t="shared" si="5"/>
        <v>-40370967731</v>
      </c>
      <c r="R39" s="41"/>
      <c r="T39" s="21" t="s">
        <v>37</v>
      </c>
      <c r="U39">
        <f t="shared" si="6"/>
        <v>6109060320</v>
      </c>
      <c r="V39" s="21">
        <v>6109060320</v>
      </c>
      <c r="X39" t="s">
        <v>355</v>
      </c>
      <c r="Y39" s="21">
        <v>-101311881694</v>
      </c>
      <c r="Z39">
        <f t="shared" si="7"/>
        <v>0</v>
      </c>
    </row>
    <row r="40" spans="1:26" ht="21.75" customHeight="1">
      <c r="A40" s="16" t="s">
        <v>100</v>
      </c>
      <c r="C40" s="10">
        <v>1260000</v>
      </c>
      <c r="E40" s="10">
        <v>900473101368</v>
      </c>
      <c r="G40" s="10">
        <v>-1001784983062</v>
      </c>
      <c r="I40" s="10">
        <f t="shared" si="4"/>
        <v>-101311881694</v>
      </c>
      <c r="K40" s="10">
        <v>1260000</v>
      </c>
      <c r="M40" s="10">
        <v>900473101368</v>
      </c>
      <c r="O40" s="10">
        <v>-1002446378062</v>
      </c>
      <c r="Q40" s="41">
        <f t="shared" si="5"/>
        <v>-101973276694</v>
      </c>
      <c r="R40" s="41"/>
      <c r="T40" s="21" t="s">
        <v>36</v>
      </c>
      <c r="U40">
        <f t="shared" si="6"/>
        <v>4194960000</v>
      </c>
      <c r="V40" s="21">
        <v>4194960000</v>
      </c>
      <c r="X40" t="s">
        <v>356</v>
      </c>
      <c r="Y40" s="21">
        <v>-4275673838</v>
      </c>
      <c r="Z40">
        <f t="shared" si="7"/>
        <v>0</v>
      </c>
    </row>
    <row r="41" spans="1:26" ht="21.75" customHeight="1">
      <c r="A41" s="16" t="s">
        <v>103</v>
      </c>
      <c r="C41" s="10">
        <v>620000</v>
      </c>
      <c r="E41" s="10">
        <v>486497323162</v>
      </c>
      <c r="G41" s="10">
        <v>-490772997000</v>
      </c>
      <c r="I41" s="10">
        <f t="shared" si="4"/>
        <v>-4275673838</v>
      </c>
      <c r="K41" s="10">
        <v>620000</v>
      </c>
      <c r="M41" s="10">
        <v>486497323162</v>
      </c>
      <c r="O41" s="10">
        <v>-491100000000</v>
      </c>
      <c r="Q41" s="41">
        <f t="shared" si="5"/>
        <v>-4602676838</v>
      </c>
      <c r="R41" s="41"/>
      <c r="T41" s="21" t="s">
        <v>203</v>
      </c>
      <c r="U41">
        <f t="shared" si="6"/>
        <v>0</v>
      </c>
      <c r="V41" s="21">
        <v>0</v>
      </c>
      <c r="X41" t="s">
        <v>357</v>
      </c>
      <c r="Y41" s="21">
        <v>1900546016</v>
      </c>
      <c r="Z41">
        <f t="shared" si="7"/>
        <v>0</v>
      </c>
    </row>
    <row r="42" spans="1:26" ht="21.75" customHeight="1">
      <c r="A42" s="16" t="s">
        <v>106</v>
      </c>
      <c r="C42" s="10">
        <v>1230000</v>
      </c>
      <c r="E42" s="10">
        <v>1001961467047</v>
      </c>
      <c r="G42" s="10">
        <v>-1000060921031</v>
      </c>
      <c r="I42" s="10">
        <f t="shared" si="4"/>
        <v>1900546016</v>
      </c>
      <c r="K42" s="10">
        <v>1230000</v>
      </c>
      <c r="M42" s="10">
        <v>1001961467047</v>
      </c>
      <c r="O42" s="10">
        <v>-1000597038937</v>
      </c>
      <c r="Q42" s="41">
        <f t="shared" si="5"/>
        <v>1364428110</v>
      </c>
      <c r="R42" s="41"/>
      <c r="T42" s="21" t="s">
        <v>204</v>
      </c>
      <c r="U42">
        <f t="shared" si="6"/>
        <v>0</v>
      </c>
      <c r="V42" s="21">
        <v>0</v>
      </c>
      <c r="X42" t="s">
        <v>358</v>
      </c>
      <c r="Y42" s="21">
        <v>-2853417500</v>
      </c>
      <c r="Z42">
        <f t="shared" si="7"/>
        <v>0</v>
      </c>
    </row>
    <row r="43" spans="1:26" ht="21.75" customHeight="1">
      <c r="A43" s="16" t="s">
        <v>109</v>
      </c>
      <c r="C43" s="10">
        <v>620000</v>
      </c>
      <c r="E43" s="10">
        <v>495730300000</v>
      </c>
      <c r="G43" s="10">
        <v>-498583717500</v>
      </c>
      <c r="I43" s="10">
        <f t="shared" si="4"/>
        <v>-2853417500</v>
      </c>
      <c r="K43" s="10">
        <v>620000</v>
      </c>
      <c r="M43" s="10">
        <v>495730300000</v>
      </c>
      <c r="O43" s="10">
        <v>-498583717500</v>
      </c>
      <c r="Q43" s="41">
        <f t="shared" si="5"/>
        <v>-2853417500</v>
      </c>
      <c r="R43" s="41"/>
      <c r="T43" s="21" t="s">
        <v>205</v>
      </c>
      <c r="U43">
        <f t="shared" si="6"/>
        <v>0</v>
      </c>
      <c r="V43" s="21">
        <v>0</v>
      </c>
      <c r="Y43" s="21">
        <v>-121274583171</v>
      </c>
    </row>
    <row r="44" spans="1:26" ht="21.75" customHeight="1">
      <c r="A44" s="16" t="s">
        <v>19</v>
      </c>
      <c r="C44" s="10">
        <v>17144</v>
      </c>
      <c r="E44" s="10">
        <v>78524977</v>
      </c>
      <c r="G44" s="10">
        <v>-66872115</v>
      </c>
      <c r="I44" s="10">
        <f t="shared" si="4"/>
        <v>11652862</v>
      </c>
      <c r="K44" s="10">
        <v>17144</v>
      </c>
      <c r="M44" s="10">
        <v>78524977</v>
      </c>
      <c r="O44" s="10">
        <v>-52853059</v>
      </c>
      <c r="Q44" s="41">
        <f t="shared" si="5"/>
        <v>25671918</v>
      </c>
      <c r="R44" s="41"/>
      <c r="T44" s="21" t="s">
        <v>35</v>
      </c>
      <c r="U44">
        <f t="shared" si="6"/>
        <v>-5806888585</v>
      </c>
      <c r="V44" s="21">
        <v>-5806888585</v>
      </c>
    </row>
    <row r="45" spans="1:26" ht="21.75" customHeight="1">
      <c r="A45" s="8" t="s">
        <v>20</v>
      </c>
      <c r="C45" s="11">
        <v>10450000</v>
      </c>
      <c r="E45" s="11">
        <v>31418741145</v>
      </c>
      <c r="G45" s="11">
        <v>-34733814793</v>
      </c>
      <c r="I45" s="11">
        <f t="shared" si="4"/>
        <v>-3315073648</v>
      </c>
      <c r="K45" s="11">
        <v>10450000</v>
      </c>
      <c r="M45" s="11">
        <v>31418741145</v>
      </c>
      <c r="O45" s="11">
        <v>-34733814793</v>
      </c>
      <c r="Q45" s="42">
        <f t="shared" si="5"/>
        <v>-3315073648</v>
      </c>
      <c r="R45" s="42"/>
      <c r="T45" s="21" t="s">
        <v>206</v>
      </c>
      <c r="U45">
        <f t="shared" si="6"/>
        <v>0</v>
      </c>
      <c r="V45" s="21">
        <v>0</v>
      </c>
    </row>
    <row r="46" spans="1:26" ht="21.75" customHeight="1" thickBot="1">
      <c r="A46" s="13" t="s">
        <v>21</v>
      </c>
      <c r="C46" s="14">
        <f>SUM(C8:C45)</f>
        <v>160641085</v>
      </c>
      <c r="E46" s="14">
        <f>SUM(E8:E45)</f>
        <v>15168451133337</v>
      </c>
      <c r="G46" s="14">
        <f>SUM(G8:G45)</f>
        <v>-15165293545557</v>
      </c>
      <c r="I46" s="14">
        <f>SUM(I8:I45)</f>
        <v>-2649300805</v>
      </c>
      <c r="K46" s="14">
        <f>SUM(K8:K45)</f>
        <v>160641085</v>
      </c>
      <c r="M46" s="14">
        <f>SUM(M8:M45)</f>
        <v>15168451133337</v>
      </c>
      <c r="O46" s="14">
        <f>SUM(O8:O45)</f>
        <v>-15184610406289</v>
      </c>
      <c r="Q46" s="56">
        <f>SUM(Q8:R45)</f>
        <v>-16159272952</v>
      </c>
      <c r="R46" s="56"/>
      <c r="T46" s="21" t="s">
        <v>207</v>
      </c>
      <c r="U46">
        <f t="shared" si="6"/>
        <v>0</v>
      </c>
      <c r="V46" s="21">
        <v>0</v>
      </c>
    </row>
    <row r="47" spans="1:26" ht="13.5" thickTop="1">
      <c r="E47" s="20"/>
      <c r="I47" s="20">
        <v>-2649300805</v>
      </c>
      <c r="M47" s="20"/>
      <c r="Q47" s="20">
        <v>16159272952</v>
      </c>
      <c r="T47" s="21" t="s">
        <v>208</v>
      </c>
      <c r="U47">
        <f t="shared" si="6"/>
        <v>0</v>
      </c>
      <c r="V47" s="21">
        <v>0</v>
      </c>
    </row>
    <row r="48" spans="1:26">
      <c r="E48" s="20"/>
      <c r="I48" s="20"/>
      <c r="M48" s="20"/>
      <c r="Q48" s="20">
        <f>Q46+Q47</f>
        <v>0</v>
      </c>
      <c r="T48" s="21" t="s">
        <v>209</v>
      </c>
      <c r="U48">
        <f t="shared" si="6"/>
        <v>0</v>
      </c>
      <c r="V48" s="21">
        <v>0</v>
      </c>
    </row>
    <row r="49" spans="9:22">
      <c r="I49" s="20">
        <f>I47-I46</f>
        <v>0</v>
      </c>
      <c r="M49" s="20"/>
      <c r="T49" s="21" t="s">
        <v>210</v>
      </c>
      <c r="U49">
        <f t="shared" si="6"/>
        <v>0</v>
      </c>
      <c r="V49" s="21">
        <v>0</v>
      </c>
    </row>
    <row r="50" spans="9:22">
      <c r="M50" s="20"/>
      <c r="T50" s="21" t="s">
        <v>211</v>
      </c>
      <c r="U50">
        <f t="shared" si="6"/>
        <v>0</v>
      </c>
      <c r="V50" s="21">
        <v>0</v>
      </c>
    </row>
    <row r="51" spans="9:22">
      <c r="M51" s="20"/>
      <c r="T51" s="21" t="s">
        <v>212</v>
      </c>
      <c r="U51">
        <f t="shared" si="6"/>
        <v>0</v>
      </c>
      <c r="V51" s="21">
        <v>0</v>
      </c>
    </row>
    <row r="52" spans="9:22">
      <c r="T52" s="21" t="s">
        <v>213</v>
      </c>
      <c r="U52">
        <f t="shared" si="6"/>
        <v>0</v>
      </c>
      <c r="V52" s="21">
        <v>0</v>
      </c>
    </row>
    <row r="53" spans="9:22">
      <c r="T53" s="21" t="s">
        <v>61</v>
      </c>
      <c r="U53">
        <f t="shared" si="6"/>
        <v>1673372908</v>
      </c>
      <c r="V53" s="21">
        <v>1673372908</v>
      </c>
    </row>
    <row r="54" spans="9:22">
      <c r="T54" s="21" t="s">
        <v>214</v>
      </c>
      <c r="U54">
        <f t="shared" si="6"/>
        <v>0</v>
      </c>
      <c r="V54" s="21">
        <v>0</v>
      </c>
    </row>
    <row r="55" spans="9:22">
      <c r="T55" s="21" t="s">
        <v>112</v>
      </c>
      <c r="U55">
        <f t="shared" si="6"/>
        <v>4456886374</v>
      </c>
      <c r="V55" s="21">
        <v>4456886374</v>
      </c>
    </row>
    <row r="56" spans="9:22">
      <c r="T56" s="21" t="s">
        <v>215</v>
      </c>
      <c r="U56">
        <f t="shared" si="6"/>
        <v>0</v>
      </c>
      <c r="V56" s="21">
        <v>0</v>
      </c>
    </row>
    <row r="57" spans="9:22">
      <c r="T57" s="21" t="s">
        <v>216</v>
      </c>
      <c r="U57">
        <f t="shared" ref="U57:U88" si="8">VLOOKUP(V57,$I$8:$I$45,1,0)</f>
        <v>0</v>
      </c>
      <c r="V57" s="21">
        <v>0</v>
      </c>
    </row>
    <row r="58" spans="9:22">
      <c r="T58" s="21" t="s">
        <v>217</v>
      </c>
      <c r="U58">
        <f t="shared" si="8"/>
        <v>0</v>
      </c>
      <c r="V58" s="21">
        <v>0</v>
      </c>
    </row>
    <row r="59" spans="9:22">
      <c r="T59" s="21" t="s">
        <v>79</v>
      </c>
      <c r="U59">
        <f t="shared" si="8"/>
        <v>-11833562000</v>
      </c>
      <c r="V59" s="21">
        <v>-11833562000</v>
      </c>
    </row>
    <row r="60" spans="9:22">
      <c r="T60" s="21" t="s">
        <v>218</v>
      </c>
      <c r="U60">
        <f t="shared" si="8"/>
        <v>0</v>
      </c>
      <c r="V60" s="21">
        <v>0</v>
      </c>
    </row>
    <row r="61" spans="9:22">
      <c r="T61" s="21" t="s">
        <v>219</v>
      </c>
      <c r="U61">
        <f t="shared" si="8"/>
        <v>0</v>
      </c>
      <c r="V61" s="21">
        <v>0</v>
      </c>
    </row>
    <row r="62" spans="9:22">
      <c r="T62" s="21" t="s">
        <v>94</v>
      </c>
      <c r="U62">
        <f t="shared" si="8"/>
        <v>12821739</v>
      </c>
      <c r="V62" s="21">
        <v>12821739</v>
      </c>
    </row>
    <row r="63" spans="9:22">
      <c r="T63" s="21" t="s">
        <v>109</v>
      </c>
      <c r="U63">
        <f t="shared" si="8"/>
        <v>-2853417500</v>
      </c>
      <c r="V63" s="21">
        <v>-2853417500</v>
      </c>
    </row>
    <row r="64" spans="9:22">
      <c r="T64" s="21" t="s">
        <v>106</v>
      </c>
      <c r="U64">
        <f t="shared" si="8"/>
        <v>1900546016</v>
      </c>
      <c r="V64" s="21">
        <v>1900546016</v>
      </c>
    </row>
    <row r="65" spans="20:22">
      <c r="T65" s="21" t="s">
        <v>103</v>
      </c>
      <c r="U65">
        <f t="shared" si="8"/>
        <v>-4275673838</v>
      </c>
      <c r="V65" s="21">
        <v>-4275673838</v>
      </c>
    </row>
    <row r="66" spans="20:22">
      <c r="T66" s="21" t="s">
        <v>100</v>
      </c>
      <c r="U66">
        <f t="shared" si="8"/>
        <v>-101311881694</v>
      </c>
      <c r="V66" s="21">
        <v>-101311881694</v>
      </c>
    </row>
    <row r="67" spans="20:22">
      <c r="T67" s="21" t="s">
        <v>97</v>
      </c>
      <c r="U67">
        <f t="shared" si="8"/>
        <v>42298317777</v>
      </c>
      <c r="V67" s="21">
        <v>42298317777</v>
      </c>
    </row>
    <row r="68" spans="20:22">
      <c r="T68" s="21" t="s">
        <v>91</v>
      </c>
      <c r="U68">
        <f t="shared" si="8"/>
        <v>1481194162</v>
      </c>
      <c r="V68" s="21">
        <v>1481194162</v>
      </c>
    </row>
    <row r="69" spans="20:22">
      <c r="T69" s="21" t="s">
        <v>88</v>
      </c>
      <c r="U69">
        <f t="shared" si="8"/>
        <v>-50761052431</v>
      </c>
      <c r="V69" s="21">
        <v>-50761052431</v>
      </c>
    </row>
    <row r="70" spans="20:22">
      <c r="T70" s="21" t="s">
        <v>85</v>
      </c>
      <c r="U70">
        <f t="shared" si="8"/>
        <v>3940947004</v>
      </c>
      <c r="V70" s="21">
        <v>3940947004</v>
      </c>
    </row>
    <row r="71" spans="20:22">
      <c r="T71" s="21" t="s">
        <v>82</v>
      </c>
      <c r="U71">
        <f t="shared" si="8"/>
        <v>0</v>
      </c>
      <c r="V71" s="21">
        <v>0</v>
      </c>
    </row>
    <row r="72" spans="20:22">
      <c r="T72" s="21" t="s">
        <v>76</v>
      </c>
      <c r="U72">
        <f t="shared" si="8"/>
        <v>-12315739673</v>
      </c>
      <c r="V72" s="21">
        <v>-12315739673</v>
      </c>
    </row>
    <row r="73" spans="20:22">
      <c r="T73" s="21" t="s">
        <v>115</v>
      </c>
      <c r="U73">
        <f t="shared" si="8"/>
        <v>0</v>
      </c>
      <c r="V73" s="21">
        <v>0</v>
      </c>
    </row>
    <row r="74" spans="20:22">
      <c r="T74" s="21" t="s">
        <v>73</v>
      </c>
      <c r="U74">
        <f t="shared" si="8"/>
        <v>4464163650</v>
      </c>
      <c r="V74" s="21">
        <v>4464163650</v>
      </c>
    </row>
    <row r="75" spans="20:22">
      <c r="T75" s="21" t="s">
        <v>70</v>
      </c>
      <c r="U75">
        <f t="shared" si="8"/>
        <v>0</v>
      </c>
      <c r="V75" s="21">
        <v>0</v>
      </c>
    </row>
    <row r="76" spans="20:22">
      <c r="T76" s="21" t="s">
        <v>67</v>
      </c>
      <c r="U76">
        <f t="shared" si="8"/>
        <v>0</v>
      </c>
      <c r="V76" s="21">
        <v>0</v>
      </c>
    </row>
    <row r="77" spans="20:22">
      <c r="T77" s="21" t="s">
        <v>64</v>
      </c>
      <c r="U77">
        <f t="shared" si="8"/>
        <v>0</v>
      </c>
      <c r="V77" s="21">
        <v>0</v>
      </c>
    </row>
    <row r="78" spans="20:22">
      <c r="T78" s="21" t="s">
        <v>57</v>
      </c>
      <c r="U78">
        <f t="shared" si="8"/>
        <v>1848494335</v>
      </c>
      <c r="V78" s="21">
        <v>1848494335</v>
      </c>
    </row>
    <row r="79" spans="20:22">
      <c r="T79" s="21"/>
      <c r="U79" s="21"/>
      <c r="V79" s="21"/>
    </row>
  </sheetData>
  <sortState xmlns:xlrd2="http://schemas.microsoft.com/office/spreadsheetml/2017/richdata2" ref="A8:Q45">
    <sortCondition ref="A8:A45"/>
  </sortState>
  <mergeCells count="9">
    <mergeCell ref="Q46:R46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E24"/>
  <sheetViews>
    <sheetView rightToLeft="1" view="pageBreakPreview" zoomScale="85" zoomScaleNormal="100" zoomScaleSheetLayoutView="85" workbookViewId="0">
      <selection activeCell="AE11" sqref="AE11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6.28515625" bestFit="1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5703125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  <col min="31" max="31" width="12.5703125" bestFit="1" customWidth="1"/>
  </cols>
  <sheetData>
    <row r="1" spans="1:31" ht="29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1" ht="21.7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1" ht="21.75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1" ht="14.45" customHeight="1">
      <c r="A4" s="1" t="s">
        <v>3</v>
      </c>
      <c r="B4" s="46" t="s">
        <v>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</row>
    <row r="5" spans="1:31" ht="14.45" customHeight="1">
      <c r="A5" s="46" t="s">
        <v>5</v>
      </c>
      <c r="B5" s="46"/>
      <c r="C5" s="46" t="s">
        <v>6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</row>
    <row r="6" spans="1:31" ht="14.45" customHeight="1">
      <c r="F6" s="47" t="s">
        <v>7</v>
      </c>
      <c r="G6" s="47"/>
      <c r="H6" s="47"/>
      <c r="I6" s="47"/>
      <c r="J6" s="47"/>
      <c r="L6" s="47" t="s">
        <v>8</v>
      </c>
      <c r="M6" s="47"/>
      <c r="N6" s="47"/>
      <c r="O6" s="47"/>
      <c r="P6" s="47"/>
      <c r="Q6" s="47"/>
      <c r="R6" s="47"/>
      <c r="T6" s="47" t="s">
        <v>9</v>
      </c>
      <c r="U6" s="47"/>
      <c r="V6" s="47"/>
      <c r="W6" s="47"/>
      <c r="X6" s="47"/>
      <c r="Y6" s="47"/>
      <c r="Z6" s="47"/>
      <c r="AA6" s="47"/>
      <c r="AB6" s="47"/>
    </row>
    <row r="7" spans="1:31" ht="14.45" customHeight="1">
      <c r="F7" s="3"/>
      <c r="G7" s="3"/>
      <c r="H7" s="3"/>
      <c r="I7" s="3"/>
      <c r="J7" s="3"/>
      <c r="L7" s="48" t="s">
        <v>10</v>
      </c>
      <c r="M7" s="48"/>
      <c r="N7" s="48"/>
      <c r="O7" s="3"/>
      <c r="P7" s="48" t="s">
        <v>11</v>
      </c>
      <c r="Q7" s="48"/>
      <c r="R7" s="48"/>
      <c r="T7" s="3"/>
      <c r="U7" s="3"/>
      <c r="V7" s="3"/>
      <c r="W7" s="3"/>
      <c r="X7" s="3"/>
      <c r="Y7" s="3"/>
      <c r="Z7" s="3"/>
      <c r="AA7" s="3"/>
      <c r="AB7" s="3"/>
    </row>
    <row r="8" spans="1:31" ht="14.45" customHeight="1">
      <c r="A8" s="47" t="s">
        <v>12</v>
      </c>
      <c r="B8" s="47"/>
      <c r="C8" s="47"/>
      <c r="E8" s="47" t="s">
        <v>13</v>
      </c>
      <c r="F8" s="47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>
      <c r="A9" s="50" t="s">
        <v>19</v>
      </c>
      <c r="B9" s="50"/>
      <c r="C9" s="50"/>
      <c r="E9" s="51">
        <v>17144</v>
      </c>
      <c r="F9" s="51"/>
      <c r="H9" s="6">
        <v>37057615</v>
      </c>
      <c r="J9" s="6">
        <v>66872119</v>
      </c>
      <c r="L9" s="6">
        <v>0</v>
      </c>
      <c r="N9" s="6">
        <v>0</v>
      </c>
      <c r="P9" s="6">
        <v>0</v>
      </c>
      <c r="R9" s="6">
        <v>0</v>
      </c>
      <c r="T9" s="6">
        <v>17144</v>
      </c>
      <c r="V9" s="6">
        <v>4616</v>
      </c>
      <c r="X9" s="6">
        <v>37057615</v>
      </c>
      <c r="Z9" s="6">
        <v>78524981</v>
      </c>
      <c r="AB9" s="7">
        <v>0</v>
      </c>
      <c r="AE9" s="36">
        <f>Z9/$X$18</f>
        <v>2.7810196027935986E-6</v>
      </c>
    </row>
    <row r="10" spans="1:31" ht="21.75" customHeight="1">
      <c r="A10" s="52" t="s">
        <v>20</v>
      </c>
      <c r="B10" s="52"/>
      <c r="C10" s="52"/>
      <c r="D10" s="9"/>
      <c r="E10" s="53">
        <v>0</v>
      </c>
      <c r="F10" s="54"/>
      <c r="H10" s="11">
        <v>0</v>
      </c>
      <c r="J10" s="11">
        <v>0</v>
      </c>
      <c r="L10" s="11">
        <v>10450000</v>
      </c>
      <c r="N10" s="11">
        <v>34733814793</v>
      </c>
      <c r="P10" s="11">
        <v>0</v>
      </c>
      <c r="R10" s="11">
        <v>0</v>
      </c>
      <c r="T10" s="11">
        <v>10450000</v>
      </c>
      <c r="V10" s="11">
        <v>3030</v>
      </c>
      <c r="X10" s="11">
        <v>34733814793</v>
      </c>
      <c r="Z10" s="11">
        <v>31418741145</v>
      </c>
      <c r="AB10" s="12">
        <v>0.11</v>
      </c>
      <c r="AE10" s="37">
        <f>Z10/$X$18*100</f>
        <v>0.11127176843168265</v>
      </c>
    </row>
    <row r="11" spans="1:31" ht="21.75" customHeight="1">
      <c r="A11" s="49" t="s">
        <v>21</v>
      </c>
      <c r="B11" s="49"/>
      <c r="C11" s="49"/>
      <c r="D11" s="49"/>
      <c r="F11" s="14">
        <v>17144</v>
      </c>
      <c r="H11" s="14">
        <f>SUM(H9:H10)</f>
        <v>37057615</v>
      </c>
      <c r="J11" s="14">
        <f>SUM(J9:J10)</f>
        <v>66872119</v>
      </c>
      <c r="L11" s="14">
        <v>10450000</v>
      </c>
      <c r="N11" s="14">
        <f>SUM(N9:N10)</f>
        <v>34733814793</v>
      </c>
      <c r="P11" s="14">
        <v>0</v>
      </c>
      <c r="R11" s="14">
        <v>0</v>
      </c>
      <c r="T11" s="14">
        <v>10467144</v>
      </c>
      <c r="V11" s="14"/>
      <c r="X11" s="14">
        <f>SUM(X9:X10)</f>
        <v>34770872408</v>
      </c>
      <c r="Z11" s="14">
        <f>SUM(Z9:Z10)</f>
        <v>31497266126</v>
      </c>
      <c r="AB11" s="15">
        <v>0.11</v>
      </c>
    </row>
    <row r="12" spans="1:31">
      <c r="H12" s="20">
        <v>37057615</v>
      </c>
      <c r="J12" s="20">
        <v>66872119</v>
      </c>
      <c r="X12" s="20">
        <v>34770872408</v>
      </c>
      <c r="Z12" s="20">
        <v>3273606282</v>
      </c>
    </row>
    <row r="13" spans="1:31">
      <c r="H13" s="20">
        <f>H11-H12</f>
        <v>0</v>
      </c>
      <c r="J13" s="20">
        <f>J11-J12</f>
        <v>0</v>
      </c>
      <c r="V13" s="21"/>
      <c r="X13" s="20">
        <f>X11-X12</f>
        <v>0</v>
      </c>
      <c r="Z13" s="20">
        <v>34770872408</v>
      </c>
    </row>
    <row r="14" spans="1:31">
      <c r="Z14" s="20">
        <f>Z13-Z12</f>
        <v>31497266126</v>
      </c>
    </row>
    <row r="15" spans="1:31">
      <c r="X15" s="20"/>
      <c r="Z15" s="20">
        <f>Z11-Z14</f>
        <v>0</v>
      </c>
    </row>
    <row r="16" spans="1:31">
      <c r="J16" s="20"/>
      <c r="V16" s="20"/>
    </row>
    <row r="17" spans="8:24">
      <c r="J17" s="20"/>
    </row>
    <row r="18" spans="8:24">
      <c r="H18" s="20"/>
      <c r="V18" s="35" t="s">
        <v>379</v>
      </c>
      <c r="X18" s="20">
        <v>28236040091598</v>
      </c>
    </row>
    <row r="19" spans="8:24">
      <c r="H19" s="20"/>
      <c r="X19" s="20"/>
    </row>
    <row r="20" spans="8:24">
      <c r="X20" s="20"/>
    </row>
    <row r="21" spans="8:24">
      <c r="H21" s="20"/>
    </row>
    <row r="24" spans="8:24">
      <c r="J24">
        <v>34733814793</v>
      </c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AD28"/>
  <sheetViews>
    <sheetView rightToLeft="1" view="pageBreakPreview" topLeftCell="A4" zoomScale="60" zoomScaleNormal="100" workbookViewId="0">
      <selection activeCell="AC25" sqref="AC25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5703125" bestFit="1" customWidth="1"/>
    <col min="8" max="8" width="1.28515625" customWidth="1"/>
    <col min="9" max="9" width="19.140625" bestFit="1" customWidth="1"/>
    <col min="10" max="10" width="1.28515625" customWidth="1"/>
    <col min="11" max="11" width="13" customWidth="1"/>
    <col min="12" max="12" width="1.28515625" customWidth="1"/>
    <col min="13" max="13" width="19.140625" bestFit="1" customWidth="1"/>
    <col min="14" max="14" width="1.28515625" customWidth="1"/>
    <col min="15" max="15" width="13.28515625" bestFit="1" customWidth="1"/>
    <col min="16" max="16" width="1.28515625" customWidth="1"/>
    <col min="17" max="17" width="17.7109375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9" bestFit="1" customWidth="1"/>
    <col min="24" max="24" width="1.28515625" customWidth="1"/>
    <col min="25" max="25" width="19.140625" bestFit="1" customWidth="1"/>
    <col min="26" max="26" width="1.28515625" customWidth="1"/>
    <col min="27" max="27" width="15.5703125" customWidth="1"/>
    <col min="28" max="28" width="0.28515625" customWidth="1"/>
    <col min="30" max="30" width="20.5703125" bestFit="1" customWidth="1"/>
  </cols>
  <sheetData>
    <row r="1" spans="1:30" ht="29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30" ht="21.7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30" ht="21.75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spans="1:30" ht="14.45" customHeight="1"/>
    <row r="5" spans="1:30" ht="14.45" customHeight="1">
      <c r="A5" s="1" t="s">
        <v>24</v>
      </c>
      <c r="B5" s="46" t="s">
        <v>25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30" ht="14.45" customHeight="1">
      <c r="E6" s="47" t="s">
        <v>7</v>
      </c>
      <c r="F6" s="47"/>
      <c r="G6" s="47"/>
      <c r="H6" s="47"/>
      <c r="I6" s="47"/>
      <c r="K6" s="47" t="s">
        <v>8</v>
      </c>
      <c r="L6" s="47"/>
      <c r="M6" s="47"/>
      <c r="N6" s="47"/>
      <c r="O6" s="47"/>
      <c r="P6" s="47"/>
      <c r="Q6" s="47"/>
      <c r="S6" s="47" t="s">
        <v>9</v>
      </c>
      <c r="T6" s="47"/>
      <c r="U6" s="47"/>
      <c r="V6" s="47"/>
      <c r="W6" s="47"/>
      <c r="X6" s="47"/>
      <c r="Y6" s="47"/>
      <c r="Z6" s="47"/>
      <c r="AA6" s="47"/>
    </row>
    <row r="7" spans="1:30" ht="14.45" customHeight="1">
      <c r="E7" s="3"/>
      <c r="F7" s="3"/>
      <c r="G7" s="3"/>
      <c r="H7" s="3"/>
      <c r="I7" s="3"/>
      <c r="K7" s="48" t="s">
        <v>26</v>
      </c>
      <c r="L7" s="48"/>
      <c r="M7" s="48"/>
      <c r="N7" s="3"/>
      <c r="O7" s="48" t="s">
        <v>27</v>
      </c>
      <c r="P7" s="48"/>
      <c r="Q7" s="48"/>
      <c r="S7" s="3"/>
      <c r="T7" s="3"/>
      <c r="U7" s="3"/>
      <c r="V7" s="3"/>
      <c r="W7" s="3"/>
      <c r="X7" s="3"/>
      <c r="Y7" s="3"/>
      <c r="Z7" s="3"/>
      <c r="AA7" s="3"/>
    </row>
    <row r="8" spans="1:30" ht="14.45" customHeight="1">
      <c r="A8" s="47" t="s">
        <v>28</v>
      </c>
      <c r="B8" s="47"/>
      <c r="D8" s="47" t="s">
        <v>29</v>
      </c>
      <c r="E8" s="47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30</v>
      </c>
      <c r="W8" s="2" t="s">
        <v>14</v>
      </c>
      <c r="Y8" s="2" t="s">
        <v>15</v>
      </c>
      <c r="AA8" s="2" t="s">
        <v>18</v>
      </c>
    </row>
    <row r="9" spans="1:30" ht="21.75" customHeight="1">
      <c r="A9" s="50" t="s">
        <v>31</v>
      </c>
      <c r="B9" s="50"/>
      <c r="D9" s="51">
        <v>2461</v>
      </c>
      <c r="E9" s="51"/>
      <c r="G9" s="6">
        <v>59989973399</v>
      </c>
      <c r="I9" s="6">
        <v>112792847320</v>
      </c>
      <c r="K9" s="6">
        <v>0</v>
      </c>
      <c r="M9" s="6">
        <v>0</v>
      </c>
      <c r="O9" s="6">
        <v>0</v>
      </c>
      <c r="Q9" s="6">
        <v>0</v>
      </c>
      <c r="S9" s="6">
        <v>2461</v>
      </c>
      <c r="U9" s="6">
        <v>51819490</v>
      </c>
      <c r="W9" s="6">
        <v>59989973399</v>
      </c>
      <c r="Y9" s="6">
        <v>127527764890</v>
      </c>
      <c r="AA9" s="7">
        <v>0.45</v>
      </c>
      <c r="AC9" s="37">
        <f>Y9/سهام!$X$18*100</f>
        <v>0.45164890146174402</v>
      </c>
      <c r="AD9" s="39">
        <f>AA9-AC9</f>
        <v>-1.6489014617440123E-3</v>
      </c>
    </row>
    <row r="10" spans="1:30" ht="21.75" customHeight="1">
      <c r="A10" s="55" t="s">
        <v>32</v>
      </c>
      <c r="B10" s="55"/>
      <c r="D10" s="53">
        <v>5000000</v>
      </c>
      <c r="E10" s="53"/>
      <c r="G10" s="10">
        <v>50058000000</v>
      </c>
      <c r="I10" s="10">
        <v>58864300000</v>
      </c>
      <c r="K10" s="10">
        <v>0</v>
      </c>
      <c r="M10" s="10">
        <v>0</v>
      </c>
      <c r="O10" s="10">
        <v>0</v>
      </c>
      <c r="Q10" s="10">
        <v>0</v>
      </c>
      <c r="S10" s="10">
        <v>5000000</v>
      </c>
      <c r="U10" s="10">
        <v>13590</v>
      </c>
      <c r="W10" s="10">
        <v>50058000000</v>
      </c>
      <c r="Y10" s="10">
        <v>67793715000</v>
      </c>
      <c r="AA10" s="17">
        <v>0.24</v>
      </c>
      <c r="AC10" s="37">
        <f>Y10/سهام!$X$18*100</f>
        <v>0.24009639729960894</v>
      </c>
      <c r="AD10" s="39">
        <f t="shared" ref="AD10:AD25" si="0">AA10-AC10</f>
        <v>-9.6397299608946829E-5</v>
      </c>
    </row>
    <row r="11" spans="1:30" ht="21.75" customHeight="1">
      <c r="A11" s="55" t="s">
        <v>33</v>
      </c>
      <c r="B11" s="55"/>
      <c r="D11" s="53">
        <v>30469614</v>
      </c>
      <c r="E11" s="53"/>
      <c r="G11" s="10">
        <v>310342725366</v>
      </c>
      <c r="I11" s="10">
        <v>352428837889</v>
      </c>
      <c r="K11" s="10">
        <v>0</v>
      </c>
      <c r="M11" s="10">
        <v>0</v>
      </c>
      <c r="O11" s="10">
        <v>-8000000</v>
      </c>
      <c r="Q11" s="10">
        <v>98685392040</v>
      </c>
      <c r="S11" s="10">
        <v>22469614</v>
      </c>
      <c r="U11" s="10">
        <v>13680</v>
      </c>
      <c r="W11" s="10">
        <v>228860176790</v>
      </c>
      <c r="Y11" s="10">
        <v>307027753709</v>
      </c>
      <c r="AA11" s="17">
        <v>1.0900000000000001</v>
      </c>
      <c r="AC11" s="37">
        <f>Y11/سهام!$X$18*100</f>
        <v>1.0873612330659641</v>
      </c>
      <c r="AD11" s="39">
        <f t="shared" si="0"/>
        <v>2.6387669340359743E-3</v>
      </c>
    </row>
    <row r="12" spans="1:30" ht="21.75" customHeight="1">
      <c r="A12" s="55" t="s">
        <v>34</v>
      </c>
      <c r="B12" s="55"/>
      <c r="D12" s="53">
        <v>700000</v>
      </c>
      <c r="E12" s="53"/>
      <c r="G12" s="10">
        <v>10018441020</v>
      </c>
      <c r="I12" s="10">
        <v>10850187040</v>
      </c>
      <c r="K12" s="10">
        <v>0</v>
      </c>
      <c r="M12" s="10">
        <v>0</v>
      </c>
      <c r="O12" s="10">
        <v>0</v>
      </c>
      <c r="Q12" s="10">
        <v>0</v>
      </c>
      <c r="S12" s="10">
        <v>700000</v>
      </c>
      <c r="U12" s="10">
        <v>17121</v>
      </c>
      <c r="W12" s="10">
        <v>10018441020</v>
      </c>
      <c r="Y12" s="10">
        <v>11957135190</v>
      </c>
      <c r="AA12" s="17">
        <v>0.04</v>
      </c>
      <c r="AC12" s="37">
        <f>Y12/سهام!$X$18*100</f>
        <v>4.2347068325483787E-2</v>
      </c>
      <c r="AD12" s="39">
        <f t="shared" si="0"/>
        <v>-2.3470683254837865E-3</v>
      </c>
    </row>
    <row r="13" spans="1:30" ht="21.75" customHeight="1">
      <c r="A13" s="55" t="s">
        <v>35</v>
      </c>
      <c r="B13" s="55"/>
      <c r="D13" s="53">
        <v>3993452</v>
      </c>
      <c r="E13" s="53"/>
      <c r="G13" s="10">
        <v>39982441424</v>
      </c>
      <c r="I13" s="10">
        <v>45790388225</v>
      </c>
      <c r="K13" s="10">
        <v>0</v>
      </c>
      <c r="M13" s="10">
        <v>0</v>
      </c>
      <c r="O13" s="10">
        <v>-3993452</v>
      </c>
      <c r="Q13" s="10">
        <v>46558851059</v>
      </c>
      <c r="S13" s="10">
        <v>0</v>
      </c>
      <c r="U13" s="10">
        <v>0</v>
      </c>
      <c r="W13" s="10">
        <v>0</v>
      </c>
      <c r="Y13" s="10">
        <v>0</v>
      </c>
      <c r="AA13" s="17">
        <v>0</v>
      </c>
      <c r="AC13" s="37">
        <f>Y13/سهام!$X$18*100</f>
        <v>0</v>
      </c>
      <c r="AD13" s="39">
        <f t="shared" si="0"/>
        <v>0</v>
      </c>
    </row>
    <row r="14" spans="1:30" ht="21.75" customHeight="1">
      <c r="A14" s="55" t="s">
        <v>36</v>
      </c>
      <c r="B14" s="55"/>
      <c r="D14" s="53">
        <v>2000000</v>
      </c>
      <c r="E14" s="53"/>
      <c r="G14" s="10">
        <v>20024000000</v>
      </c>
      <c r="I14" s="10">
        <v>25049904000</v>
      </c>
      <c r="K14" s="10">
        <v>0</v>
      </c>
      <c r="M14" s="10">
        <v>0</v>
      </c>
      <c r="O14" s="10">
        <v>0</v>
      </c>
      <c r="Q14" s="10">
        <v>0</v>
      </c>
      <c r="S14" s="10">
        <v>2000000</v>
      </c>
      <c r="U14" s="10">
        <v>14640</v>
      </c>
      <c r="W14" s="10">
        <v>20024000000</v>
      </c>
      <c r="Y14" s="10">
        <v>29244864000</v>
      </c>
      <c r="AA14" s="17">
        <v>0.1</v>
      </c>
      <c r="AC14" s="37">
        <f>Y14/سهام!$X$18*100</f>
        <v>0.10357282361524267</v>
      </c>
      <c r="AD14" s="39">
        <f t="shared" si="0"/>
        <v>-3.5728236152426651E-3</v>
      </c>
    </row>
    <row r="15" spans="1:30" ht="21.75" customHeight="1">
      <c r="A15" s="55" t="s">
        <v>37</v>
      </c>
      <c r="B15" s="55"/>
      <c r="D15" s="53">
        <v>3600000</v>
      </c>
      <c r="E15" s="53"/>
      <c r="G15" s="10">
        <v>40161206969</v>
      </c>
      <c r="I15" s="10">
        <v>45740645280</v>
      </c>
      <c r="K15" s="10">
        <v>0</v>
      </c>
      <c r="M15" s="10">
        <v>0</v>
      </c>
      <c r="O15" s="10">
        <v>0</v>
      </c>
      <c r="Q15" s="10">
        <v>0</v>
      </c>
      <c r="S15" s="10">
        <v>3600000</v>
      </c>
      <c r="U15" s="10">
        <v>14420</v>
      </c>
      <c r="W15" s="10">
        <v>40161206969</v>
      </c>
      <c r="Y15" s="10">
        <v>51849705600</v>
      </c>
      <c r="AA15" s="17">
        <v>0.18</v>
      </c>
      <c r="AC15" s="37">
        <f>Y15/سهام!$X$18*100</f>
        <v>0.18362952252440154</v>
      </c>
      <c r="AD15" s="39">
        <f t="shared" si="0"/>
        <v>-3.6295225244015461E-3</v>
      </c>
    </row>
    <row r="16" spans="1:30" ht="21.75" customHeight="1">
      <c r="A16" s="55" t="s">
        <v>38</v>
      </c>
      <c r="B16" s="55"/>
      <c r="D16" s="53">
        <v>4282580</v>
      </c>
      <c r="E16" s="53"/>
      <c r="G16" s="10">
        <v>50212066346</v>
      </c>
      <c r="I16" s="10">
        <v>69483136333</v>
      </c>
      <c r="K16" s="10">
        <v>0</v>
      </c>
      <c r="M16" s="10">
        <v>0</v>
      </c>
      <c r="O16" s="10">
        <v>0</v>
      </c>
      <c r="Q16" s="10">
        <v>0</v>
      </c>
      <c r="S16" s="10">
        <v>4282580</v>
      </c>
      <c r="U16" s="10">
        <v>19132</v>
      </c>
      <c r="W16" s="10">
        <v>50212066346</v>
      </c>
      <c r="Y16" s="10">
        <v>81745871622</v>
      </c>
      <c r="AA16" s="17">
        <v>0.28999999999999998</v>
      </c>
      <c r="AC16" s="37">
        <f>Y16/سهام!$X$18*100</f>
        <v>0.28950897985983715</v>
      </c>
      <c r="AD16" s="39">
        <f t="shared" si="0"/>
        <v>4.9102014016283446E-4</v>
      </c>
    </row>
    <row r="17" spans="1:30" ht="21.75" customHeight="1">
      <c r="A17" s="55" t="s">
        <v>39</v>
      </c>
      <c r="B17" s="55"/>
      <c r="D17" s="53">
        <v>1724881</v>
      </c>
      <c r="E17" s="53"/>
      <c r="G17" s="10">
        <v>19999995195</v>
      </c>
      <c r="I17" s="10">
        <v>34211289754</v>
      </c>
      <c r="K17" s="10">
        <v>0</v>
      </c>
      <c r="M17" s="10">
        <v>0</v>
      </c>
      <c r="O17" s="10">
        <v>0</v>
      </c>
      <c r="Q17" s="10">
        <v>0</v>
      </c>
      <c r="S17" s="10">
        <v>1724881</v>
      </c>
      <c r="U17" s="10">
        <v>20649</v>
      </c>
      <c r="W17" s="10">
        <v>19999995195</v>
      </c>
      <c r="Y17" s="10">
        <v>35617067769</v>
      </c>
      <c r="AA17" s="17">
        <v>0.13</v>
      </c>
      <c r="AC17" s="37">
        <f>Y17/سهام!$X$18*100</f>
        <v>0.12614044906246721</v>
      </c>
      <c r="AD17" s="39">
        <f t="shared" si="0"/>
        <v>3.8595509375327908E-3</v>
      </c>
    </row>
    <row r="18" spans="1:30" ht="21.75" customHeight="1">
      <c r="A18" s="55" t="s">
        <v>40</v>
      </c>
      <c r="B18" s="55"/>
      <c r="D18" s="53">
        <v>156312</v>
      </c>
      <c r="E18" s="53"/>
      <c r="G18" s="10">
        <v>99999684128</v>
      </c>
      <c r="I18" s="10">
        <v>201329367064</v>
      </c>
      <c r="K18" s="10">
        <v>0</v>
      </c>
      <c r="M18" s="10">
        <v>0</v>
      </c>
      <c r="O18" s="10">
        <v>0</v>
      </c>
      <c r="Q18" s="10">
        <v>0</v>
      </c>
      <c r="S18" s="10">
        <v>156312</v>
      </c>
      <c r="U18" s="10">
        <v>1465781</v>
      </c>
      <c r="W18" s="10">
        <v>99999684128</v>
      </c>
      <c r="Y18" s="10">
        <v>229119139672</v>
      </c>
      <c r="AA18" s="17">
        <v>0.81</v>
      </c>
      <c r="AC18" s="37">
        <f>Y18/سهام!$X$18*100</f>
        <v>0.81144218144164404</v>
      </c>
      <c r="AD18" s="39">
        <f t="shared" si="0"/>
        <v>-1.442181441643986E-3</v>
      </c>
    </row>
    <row r="19" spans="1:30" ht="21.75" customHeight="1">
      <c r="A19" s="55" t="s">
        <v>41</v>
      </c>
      <c r="B19" s="55"/>
      <c r="D19" s="53">
        <v>67601</v>
      </c>
      <c r="E19" s="53"/>
      <c r="G19" s="10">
        <v>20024907003</v>
      </c>
      <c r="I19" s="10">
        <v>24492836034</v>
      </c>
      <c r="K19" s="10">
        <v>0</v>
      </c>
      <c r="M19" s="10">
        <v>0</v>
      </c>
      <c r="O19" s="10">
        <v>0</v>
      </c>
      <c r="Q19" s="10">
        <v>0</v>
      </c>
      <c r="S19" s="10">
        <v>67601</v>
      </c>
      <c r="U19" s="10">
        <v>421299</v>
      </c>
      <c r="W19" s="10">
        <v>20024907003</v>
      </c>
      <c r="Y19" s="10">
        <v>28446057418</v>
      </c>
      <c r="AA19" s="17">
        <v>0.1</v>
      </c>
      <c r="AC19" s="37">
        <f>Y19/سهام!$X$18*100</f>
        <v>0.10074379171342973</v>
      </c>
      <c r="AD19" s="39">
        <f t="shared" si="0"/>
        <v>-7.4379171342972561E-4</v>
      </c>
    </row>
    <row r="20" spans="1:30" ht="21.75" customHeight="1">
      <c r="A20" s="55" t="s">
        <v>42</v>
      </c>
      <c r="B20" s="55"/>
      <c r="D20" s="53">
        <v>144916</v>
      </c>
      <c r="E20" s="53"/>
      <c r="G20" s="10">
        <v>158322865112</v>
      </c>
      <c r="I20" s="10">
        <v>234688253848</v>
      </c>
      <c r="K20" s="10">
        <v>0</v>
      </c>
      <c r="M20" s="10">
        <v>0</v>
      </c>
      <c r="O20" s="10">
        <v>-88000</v>
      </c>
      <c r="Q20" s="10">
        <v>147647523997.60001</v>
      </c>
      <c r="S20" s="10">
        <v>56916</v>
      </c>
      <c r="U20" s="10">
        <v>1783231</v>
      </c>
      <c r="W20" s="10">
        <v>62181568569</v>
      </c>
      <c r="Y20" s="10">
        <v>101494355596</v>
      </c>
      <c r="AA20" s="17">
        <v>0.36</v>
      </c>
      <c r="AC20" s="37">
        <f>Y20/سهام!$X$18*100</f>
        <v>0.35944967944071227</v>
      </c>
      <c r="AD20" s="39">
        <f t="shared" si="0"/>
        <v>5.5032055928772028E-4</v>
      </c>
    </row>
    <row r="21" spans="1:30" ht="21.75" customHeight="1">
      <c r="A21" s="55" t="s">
        <v>43</v>
      </c>
      <c r="B21" s="55"/>
      <c r="D21" s="53">
        <v>89441</v>
      </c>
      <c r="E21" s="53"/>
      <c r="G21" s="10">
        <v>89999287933</v>
      </c>
      <c r="I21" s="10">
        <v>161910749132</v>
      </c>
      <c r="K21" s="10">
        <v>0</v>
      </c>
      <c r="M21" s="10">
        <v>0</v>
      </c>
      <c r="O21" s="10">
        <v>0</v>
      </c>
      <c r="Q21" s="10">
        <v>0</v>
      </c>
      <c r="S21" s="10">
        <v>89441</v>
      </c>
      <c r="U21" s="10">
        <v>2086480</v>
      </c>
      <c r="W21" s="10">
        <v>89999287933</v>
      </c>
      <c r="Y21" s="10">
        <v>186616857680</v>
      </c>
      <c r="AA21" s="17">
        <v>0.66</v>
      </c>
      <c r="AC21" s="37">
        <f>Y21/سهام!$X$18*100</f>
        <v>0.66091724290875431</v>
      </c>
      <c r="AD21" s="39">
        <f t="shared" si="0"/>
        <v>-9.1724290875427883E-4</v>
      </c>
    </row>
    <row r="22" spans="1:30" ht="21.75" customHeight="1">
      <c r="A22" s="55" t="s">
        <v>44</v>
      </c>
      <c r="B22" s="55"/>
      <c r="D22" s="53">
        <v>0</v>
      </c>
      <c r="E22" s="53"/>
      <c r="G22" s="10">
        <v>0</v>
      </c>
      <c r="I22" s="10">
        <v>0</v>
      </c>
      <c r="K22" s="10">
        <v>44720154</v>
      </c>
      <c r="M22" s="10">
        <v>849999991892</v>
      </c>
      <c r="O22" s="10">
        <v>-15744000</v>
      </c>
      <c r="Q22" s="10">
        <v>300537058560</v>
      </c>
      <c r="S22" s="10">
        <v>28976154</v>
      </c>
      <c r="U22" s="10">
        <v>19238.04</v>
      </c>
      <c r="W22" s="10">
        <v>550752366932</v>
      </c>
      <c r="Y22" s="10">
        <v>557444409698</v>
      </c>
      <c r="AA22" s="17">
        <v>1.97</v>
      </c>
      <c r="AC22" s="37">
        <f>Y22/سهام!$X$18*100</f>
        <v>1.9742301253633465</v>
      </c>
      <c r="AD22" s="39">
        <f t="shared" si="0"/>
        <v>-4.2301253633465485E-3</v>
      </c>
    </row>
    <row r="23" spans="1:30" ht="21.75" customHeight="1">
      <c r="A23" s="55" t="s">
        <v>45</v>
      </c>
      <c r="B23" s="55"/>
      <c r="D23" s="53">
        <v>0</v>
      </c>
      <c r="E23" s="53"/>
      <c r="G23" s="10">
        <v>0</v>
      </c>
      <c r="I23" s="10">
        <v>0</v>
      </c>
      <c r="K23" s="10">
        <v>51588091</v>
      </c>
      <c r="M23" s="10">
        <v>826999982764</v>
      </c>
      <c r="O23" s="10">
        <v>-18660000</v>
      </c>
      <c r="Q23" s="10">
        <v>300296499600</v>
      </c>
      <c r="S23" s="10">
        <v>32928091</v>
      </c>
      <c r="U23" s="10">
        <v>16217.83</v>
      </c>
      <c r="W23" s="10">
        <v>527864671121</v>
      </c>
      <c r="Y23" s="10">
        <v>534022182062</v>
      </c>
      <c r="AA23" s="17">
        <v>1.89</v>
      </c>
      <c r="AC23" s="37">
        <f>Y23/سهام!$X$18*100</f>
        <v>1.8912785940579011</v>
      </c>
      <c r="AD23" s="39">
        <f t="shared" si="0"/>
        <v>-1.2785940579012056E-3</v>
      </c>
    </row>
    <row r="24" spans="1:30" ht="21.75" customHeight="1">
      <c r="A24" s="55" t="s">
        <v>46</v>
      </c>
      <c r="B24" s="55"/>
      <c r="D24" s="53">
        <v>0</v>
      </c>
      <c r="E24" s="53"/>
      <c r="G24" s="10">
        <v>0</v>
      </c>
      <c r="I24" s="10">
        <v>0</v>
      </c>
      <c r="K24" s="10">
        <v>9217714</v>
      </c>
      <c r="M24" s="10">
        <v>264299974408</v>
      </c>
      <c r="O24" s="10">
        <v>0</v>
      </c>
      <c r="Q24" s="10">
        <v>0</v>
      </c>
      <c r="S24" s="10">
        <v>9217714</v>
      </c>
      <c r="U24" s="10">
        <v>29021.42</v>
      </c>
      <c r="W24" s="10">
        <v>264299974408</v>
      </c>
      <c r="Y24" s="10">
        <v>267511149433</v>
      </c>
      <c r="AA24" s="17">
        <v>0.95</v>
      </c>
      <c r="AC24" s="37">
        <f>Y24/سهام!$X$18*100</f>
        <v>0.94741029041321356</v>
      </c>
      <c r="AD24" s="39">
        <f t="shared" si="0"/>
        <v>2.5897095867863928E-3</v>
      </c>
    </row>
    <row r="25" spans="1:30" ht="21.75" customHeight="1">
      <c r="A25" s="52" t="s">
        <v>47</v>
      </c>
      <c r="B25" s="52"/>
      <c r="D25" s="54">
        <v>0</v>
      </c>
      <c r="E25" s="54"/>
      <c r="G25" s="11">
        <v>0</v>
      </c>
      <c r="I25" s="11">
        <v>0</v>
      </c>
      <c r="K25" s="11">
        <v>24403735</v>
      </c>
      <c r="M25" s="11">
        <v>389999993633</v>
      </c>
      <c r="O25" s="11">
        <v>0</v>
      </c>
      <c r="Q25" s="11">
        <v>0</v>
      </c>
      <c r="S25" s="11">
        <v>24403735</v>
      </c>
      <c r="U25" s="11">
        <v>16169.57</v>
      </c>
      <c r="W25" s="11">
        <v>389999993633</v>
      </c>
      <c r="Y25" s="11">
        <v>394597901343</v>
      </c>
      <c r="AA25" s="12">
        <v>1.4</v>
      </c>
      <c r="AC25" s="37">
        <f>Y25/سهام!$X$18*100</f>
        <v>1.3974973121688468</v>
      </c>
      <c r="AD25" s="39">
        <f t="shared" si="0"/>
        <v>2.5026878311531497E-3</v>
      </c>
    </row>
    <row r="26" spans="1:30" ht="21.75" customHeight="1" thickBot="1">
      <c r="A26" s="49" t="s">
        <v>21</v>
      </c>
      <c r="B26" s="49"/>
      <c r="D26" s="56">
        <v>52231258</v>
      </c>
      <c r="E26" s="56"/>
      <c r="G26" s="14">
        <v>969135593895</v>
      </c>
      <c r="I26" s="14">
        <f>SUM(I9:I25)</f>
        <v>1377632741919</v>
      </c>
      <c r="K26" s="14">
        <v>129929694</v>
      </c>
      <c r="M26" s="14">
        <f>SUM(M9:M25)</f>
        <v>2331299942697</v>
      </c>
      <c r="O26" s="14">
        <v>-46485452</v>
      </c>
      <c r="Q26" s="14">
        <v>893725325256.59998</v>
      </c>
      <c r="S26" s="14">
        <v>135675500</v>
      </c>
      <c r="U26" s="14"/>
      <c r="W26" s="14">
        <v>2484446313446</v>
      </c>
      <c r="Y26" s="14">
        <f>SUM(Y9:Y25)</f>
        <v>3012015930682</v>
      </c>
      <c r="AA26" s="15">
        <v>10.66</v>
      </c>
    </row>
    <row r="27" spans="1:30" ht="13.5" thickTop="1">
      <c r="G27" s="20">
        <v>969135593895</v>
      </c>
      <c r="I27" s="20">
        <v>408497148024</v>
      </c>
      <c r="M27" s="20">
        <v>2331299942697</v>
      </c>
      <c r="Q27" s="20">
        <v>893725325257</v>
      </c>
      <c r="W27" s="20">
        <v>2484446313446</v>
      </c>
      <c r="Y27" s="20">
        <v>527569617236</v>
      </c>
    </row>
    <row r="28" spans="1:30">
      <c r="G28" s="20">
        <f>G26-G27</f>
        <v>0</v>
      </c>
      <c r="I28" s="20">
        <f>I26-G27-I27</f>
        <v>0</v>
      </c>
      <c r="M28" s="20">
        <f>M26-M27</f>
        <v>0</v>
      </c>
      <c r="Q28" s="20">
        <f>Q26-Q27</f>
        <v>-0.4000244140625</v>
      </c>
      <c r="W28" s="20">
        <f>W26-W27</f>
        <v>0</v>
      </c>
      <c r="Y28" s="20">
        <f>Y26-W27-Y27</f>
        <v>0</v>
      </c>
    </row>
  </sheetData>
  <mergeCells count="47">
    <mergeCell ref="A25:B25"/>
    <mergeCell ref="D25:E25"/>
    <mergeCell ref="A26:B26"/>
    <mergeCell ref="D26:E26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AO34"/>
  <sheetViews>
    <sheetView rightToLeft="1" view="pageBreakPreview" topLeftCell="I4" zoomScale="60" zoomScaleNormal="100" workbookViewId="0">
      <selection activeCell="AL9" sqref="AL9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20.42578125" bestFit="1" customWidth="1"/>
    <col min="19" max="19" width="1.28515625" customWidth="1"/>
    <col min="20" max="20" width="20.5703125" bestFit="1" customWidth="1"/>
    <col min="21" max="21" width="1.28515625" customWidth="1"/>
    <col min="22" max="22" width="13" customWidth="1"/>
    <col min="23" max="23" width="1.28515625" customWidth="1"/>
    <col min="24" max="24" width="19.42578125" bestFit="1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20.42578125" bestFit="1" customWidth="1"/>
    <col min="35" max="35" width="1.28515625" customWidth="1"/>
    <col min="36" max="36" width="20.42578125" bestFit="1" customWidth="1"/>
    <col min="37" max="37" width="1.28515625" customWidth="1"/>
    <col min="38" max="38" width="14.28515625" customWidth="1"/>
    <col min="39" max="39" width="0.28515625" customWidth="1"/>
    <col min="40" max="40" width="12.42578125" bestFit="1" customWidth="1"/>
  </cols>
  <sheetData>
    <row r="1" spans="1:41" ht="29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</row>
    <row r="2" spans="1:41" ht="21.7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</row>
    <row r="3" spans="1:41" ht="21.75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spans="1:41" ht="14.45" customHeight="1"/>
    <row r="5" spans="1:41" ht="14.45" customHeight="1">
      <c r="A5" s="1" t="s">
        <v>48</v>
      </c>
      <c r="B5" s="46" t="s">
        <v>49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</row>
    <row r="6" spans="1:41" ht="14.45" customHeight="1">
      <c r="A6" s="47" t="s">
        <v>50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 t="s">
        <v>7</v>
      </c>
      <c r="Q6" s="47"/>
      <c r="R6" s="47"/>
      <c r="S6" s="47"/>
      <c r="T6" s="47"/>
      <c r="V6" s="47" t="s">
        <v>8</v>
      </c>
      <c r="W6" s="47"/>
      <c r="X6" s="47"/>
      <c r="Y6" s="47"/>
      <c r="Z6" s="47"/>
      <c r="AA6" s="47"/>
      <c r="AB6" s="47"/>
      <c r="AD6" s="47" t="s">
        <v>9</v>
      </c>
      <c r="AE6" s="47"/>
      <c r="AF6" s="47"/>
      <c r="AG6" s="47"/>
      <c r="AH6" s="47"/>
      <c r="AI6" s="47"/>
      <c r="AJ6" s="47"/>
      <c r="AK6" s="47"/>
      <c r="AL6" s="47"/>
    </row>
    <row r="7" spans="1:41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8" t="s">
        <v>10</v>
      </c>
      <c r="W7" s="48"/>
      <c r="X7" s="48"/>
      <c r="Y7" s="3"/>
      <c r="Z7" s="48" t="s">
        <v>11</v>
      </c>
      <c r="AA7" s="48"/>
      <c r="AB7" s="48"/>
      <c r="AD7" s="3"/>
      <c r="AE7" s="3"/>
      <c r="AF7" s="3"/>
      <c r="AG7" s="3"/>
      <c r="AH7" s="3"/>
      <c r="AI7" s="3"/>
      <c r="AJ7" s="3"/>
      <c r="AK7" s="3"/>
      <c r="AL7" s="3"/>
    </row>
    <row r="8" spans="1:41" ht="14.45" customHeight="1">
      <c r="A8" s="47" t="s">
        <v>51</v>
      </c>
      <c r="B8" s="47"/>
      <c r="D8" s="2" t="s">
        <v>52</v>
      </c>
      <c r="F8" s="2" t="s">
        <v>53</v>
      </c>
      <c r="H8" s="2" t="s">
        <v>54</v>
      </c>
      <c r="J8" s="2" t="s">
        <v>55</v>
      </c>
      <c r="L8" s="2" t="s">
        <v>56</v>
      </c>
      <c r="N8" s="2" t="s">
        <v>23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41" ht="21.75" customHeight="1">
      <c r="A9" s="50" t="s">
        <v>57</v>
      </c>
      <c r="B9" s="50"/>
      <c r="D9" s="5" t="s">
        <v>58</v>
      </c>
      <c r="F9" s="5" t="s">
        <v>58</v>
      </c>
      <c r="H9" s="5" t="s">
        <v>59</v>
      </c>
      <c r="J9" s="5" t="s">
        <v>60</v>
      </c>
      <c r="L9" s="7">
        <v>0</v>
      </c>
      <c r="N9" s="7">
        <v>0</v>
      </c>
      <c r="P9" s="6">
        <v>90000</v>
      </c>
      <c r="R9" s="6">
        <v>51129265500</v>
      </c>
      <c r="T9" s="6">
        <v>69742656798</v>
      </c>
      <c r="V9" s="6">
        <v>0</v>
      </c>
      <c r="X9" s="6">
        <v>0</v>
      </c>
      <c r="Z9" s="6">
        <v>0</v>
      </c>
      <c r="AB9" s="6">
        <v>0</v>
      </c>
      <c r="AD9" s="6">
        <v>90000</v>
      </c>
      <c r="AF9" s="6">
        <v>795890</v>
      </c>
      <c r="AH9" s="6">
        <v>51129265500</v>
      </c>
      <c r="AJ9" s="6">
        <v>71591151133</v>
      </c>
      <c r="AL9" s="7">
        <v>0.25</v>
      </c>
      <c r="AN9" s="37">
        <f>AJ9/سهام!$X$18*100</f>
        <v>0.25354529495197475</v>
      </c>
      <c r="AO9" s="39">
        <f>AN9-AL9</f>
        <v>3.5452949519747534E-3</v>
      </c>
    </row>
    <row r="10" spans="1:41" ht="21.75" customHeight="1">
      <c r="A10" s="55" t="s">
        <v>61</v>
      </c>
      <c r="B10" s="55"/>
      <c r="D10" s="16" t="s">
        <v>58</v>
      </c>
      <c r="F10" s="16" t="s">
        <v>58</v>
      </c>
      <c r="H10" s="16" t="s">
        <v>62</v>
      </c>
      <c r="J10" s="16" t="s">
        <v>63</v>
      </c>
      <c r="L10" s="17">
        <v>0</v>
      </c>
      <c r="N10" s="17">
        <v>0</v>
      </c>
      <c r="P10" s="10">
        <v>84989</v>
      </c>
      <c r="R10" s="10">
        <v>45774871682</v>
      </c>
      <c r="T10" s="10">
        <v>73076279855</v>
      </c>
      <c r="V10" s="10">
        <v>0</v>
      </c>
      <c r="X10" s="10">
        <v>0</v>
      </c>
      <c r="Z10" s="10">
        <v>0</v>
      </c>
      <c r="AB10" s="10">
        <v>0</v>
      </c>
      <c r="AD10" s="10">
        <v>84989</v>
      </c>
      <c r="AF10" s="10">
        <v>880000</v>
      </c>
      <c r="AH10" s="10">
        <v>45774871682</v>
      </c>
      <c r="AJ10" s="10">
        <v>74749652763</v>
      </c>
      <c r="AL10" s="17">
        <v>0.26</v>
      </c>
      <c r="AN10" s="37">
        <f>AJ10/سهام!$X$18*100</f>
        <v>0.26473135935673475</v>
      </c>
      <c r="AO10" s="39">
        <f t="shared" ref="AO10:AO28" si="0">AN10-AL10</f>
        <v>4.7313593567347434E-3</v>
      </c>
    </row>
    <row r="11" spans="1:41" ht="21.75" customHeight="1">
      <c r="A11" s="55" t="s">
        <v>64</v>
      </c>
      <c r="B11" s="55"/>
      <c r="D11" s="16" t="s">
        <v>58</v>
      </c>
      <c r="F11" s="16" t="s">
        <v>58</v>
      </c>
      <c r="H11" s="16" t="s">
        <v>65</v>
      </c>
      <c r="J11" s="16" t="s">
        <v>66</v>
      </c>
      <c r="L11" s="17">
        <v>18</v>
      </c>
      <c r="N11" s="17">
        <v>18</v>
      </c>
      <c r="P11" s="10">
        <v>117794</v>
      </c>
      <c r="R11" s="10">
        <v>117812850162</v>
      </c>
      <c r="T11" s="10">
        <v>117729949512</v>
      </c>
      <c r="V11" s="10">
        <v>0</v>
      </c>
      <c r="X11" s="10">
        <v>0</v>
      </c>
      <c r="Z11" s="10">
        <v>0</v>
      </c>
      <c r="AB11" s="10">
        <v>0</v>
      </c>
      <c r="AD11" s="10">
        <v>117794</v>
      </c>
      <c r="AF11" s="10">
        <v>1000000</v>
      </c>
      <c r="AH11" s="10">
        <v>117812850162</v>
      </c>
      <c r="AJ11" s="10">
        <v>117729949512</v>
      </c>
      <c r="AL11" s="17">
        <v>0.42</v>
      </c>
      <c r="AN11" s="37">
        <f>AJ11/سهام!$X$18*100</f>
        <v>0.41694922209375973</v>
      </c>
      <c r="AO11" s="39">
        <f t="shared" si="0"/>
        <v>-3.050777906240254E-3</v>
      </c>
    </row>
    <row r="12" spans="1:41" ht="21.75" customHeight="1">
      <c r="A12" s="55" t="s">
        <v>67</v>
      </c>
      <c r="B12" s="55"/>
      <c r="D12" s="16" t="s">
        <v>58</v>
      </c>
      <c r="F12" s="16" t="s">
        <v>58</v>
      </c>
      <c r="H12" s="16" t="s">
        <v>68</v>
      </c>
      <c r="J12" s="16" t="s">
        <v>69</v>
      </c>
      <c r="L12" s="17">
        <v>18</v>
      </c>
      <c r="N12" s="17">
        <v>18</v>
      </c>
      <c r="P12" s="10">
        <v>178727</v>
      </c>
      <c r="R12" s="10">
        <v>178756894268</v>
      </c>
      <c r="T12" s="10">
        <v>178629817193</v>
      </c>
      <c r="V12" s="10">
        <v>0</v>
      </c>
      <c r="X12" s="10">
        <v>0</v>
      </c>
      <c r="Z12" s="10">
        <v>0</v>
      </c>
      <c r="AB12" s="10">
        <v>0</v>
      </c>
      <c r="AD12" s="10">
        <v>178727</v>
      </c>
      <c r="AF12" s="10">
        <v>1000000</v>
      </c>
      <c r="AH12" s="10">
        <v>178756894268</v>
      </c>
      <c r="AJ12" s="10">
        <v>178629817193</v>
      </c>
      <c r="AL12" s="17">
        <v>0.63</v>
      </c>
      <c r="AN12" s="37">
        <f>AJ12/سهام!$X$18*100</f>
        <v>0.63263055518239475</v>
      </c>
      <c r="AO12" s="39">
        <f t="shared" si="0"/>
        <v>2.6305551823947448E-3</v>
      </c>
    </row>
    <row r="13" spans="1:41" ht="21.75" customHeight="1">
      <c r="A13" s="55" t="s">
        <v>70</v>
      </c>
      <c r="B13" s="55"/>
      <c r="D13" s="16" t="s">
        <v>58</v>
      </c>
      <c r="F13" s="16" t="s">
        <v>58</v>
      </c>
      <c r="H13" s="16" t="s">
        <v>71</v>
      </c>
      <c r="J13" s="16" t="s">
        <v>72</v>
      </c>
      <c r="L13" s="17">
        <v>23</v>
      </c>
      <c r="N13" s="17">
        <v>23</v>
      </c>
      <c r="P13" s="10">
        <v>300000</v>
      </c>
      <c r="R13" s="10">
        <v>300000000000</v>
      </c>
      <c r="T13" s="10">
        <v>299836875000</v>
      </c>
      <c r="V13" s="10">
        <v>0</v>
      </c>
      <c r="X13" s="10">
        <v>0</v>
      </c>
      <c r="Z13" s="10">
        <v>0</v>
      </c>
      <c r="AB13" s="10">
        <v>0</v>
      </c>
      <c r="AD13" s="10">
        <v>300000</v>
      </c>
      <c r="AF13" s="10">
        <v>1000000</v>
      </c>
      <c r="AH13" s="10">
        <v>300000000000</v>
      </c>
      <c r="AJ13" s="10">
        <v>299836875000</v>
      </c>
      <c r="AL13" s="17">
        <v>1.06</v>
      </c>
      <c r="AN13" s="37">
        <f>AJ13/سهام!$X$18*100</f>
        <v>1.06189421047472</v>
      </c>
      <c r="AO13" s="39">
        <f t="shared" si="0"/>
        <v>1.8942104747199373E-3</v>
      </c>
    </row>
    <row r="14" spans="1:41" ht="21.75" customHeight="1">
      <c r="A14" s="55" t="s">
        <v>73</v>
      </c>
      <c r="B14" s="55"/>
      <c r="D14" s="16" t="s">
        <v>58</v>
      </c>
      <c r="F14" s="16" t="s">
        <v>58</v>
      </c>
      <c r="H14" s="16" t="s">
        <v>74</v>
      </c>
      <c r="J14" s="16" t="s">
        <v>75</v>
      </c>
      <c r="L14" s="17">
        <v>23</v>
      </c>
      <c r="N14" s="17">
        <v>23</v>
      </c>
      <c r="P14" s="10">
        <v>527966</v>
      </c>
      <c r="R14" s="10">
        <v>499999640980</v>
      </c>
      <c r="T14" s="10">
        <v>501664347806</v>
      </c>
      <c r="V14" s="10">
        <v>0</v>
      </c>
      <c r="X14" s="10">
        <v>0</v>
      </c>
      <c r="Z14" s="10">
        <v>0</v>
      </c>
      <c r="AB14" s="10">
        <v>0</v>
      </c>
      <c r="AD14" s="10">
        <v>527966</v>
      </c>
      <c r="AF14" s="10">
        <v>959160</v>
      </c>
      <c r="AH14" s="10">
        <v>499999640980</v>
      </c>
      <c r="AJ14" s="10">
        <v>506128511456</v>
      </c>
      <c r="AL14" s="17">
        <v>1.79</v>
      </c>
      <c r="AN14" s="37">
        <f>AJ14/سهام!$X$18*100</f>
        <v>1.792491120617884</v>
      </c>
      <c r="AO14" s="39">
        <f t="shared" si="0"/>
        <v>2.491120617883924E-3</v>
      </c>
    </row>
    <row r="15" spans="1:41" ht="21.75" customHeight="1">
      <c r="A15" s="55" t="s">
        <v>76</v>
      </c>
      <c r="B15" s="55"/>
      <c r="D15" s="16" t="s">
        <v>58</v>
      </c>
      <c r="F15" s="16" t="s">
        <v>58</v>
      </c>
      <c r="H15" s="16" t="s">
        <v>77</v>
      </c>
      <c r="J15" s="16" t="s">
        <v>78</v>
      </c>
      <c r="L15" s="17">
        <v>23</v>
      </c>
      <c r="N15" s="17">
        <v>23</v>
      </c>
      <c r="P15" s="10">
        <v>1053200</v>
      </c>
      <c r="R15" s="10">
        <v>1000118720000</v>
      </c>
      <c r="T15" s="10">
        <v>928943612106</v>
      </c>
      <c r="V15" s="10">
        <v>0</v>
      </c>
      <c r="X15" s="10">
        <v>0</v>
      </c>
      <c r="Z15" s="10">
        <v>0</v>
      </c>
      <c r="AB15" s="10">
        <v>0</v>
      </c>
      <c r="AD15" s="10">
        <v>1053200</v>
      </c>
      <c r="AF15" s="10">
        <v>870800</v>
      </c>
      <c r="AH15" s="10">
        <v>1000118720000</v>
      </c>
      <c r="AJ15" s="10">
        <v>916627872433</v>
      </c>
      <c r="AL15" s="17">
        <v>3.25</v>
      </c>
      <c r="AN15" s="37">
        <f>AJ15/سهام!$X$18*100</f>
        <v>3.2463046144553198</v>
      </c>
      <c r="AO15" s="39">
        <f t="shared" si="0"/>
        <v>-3.6953855446801853E-3</v>
      </c>
    </row>
    <row r="16" spans="1:41" ht="21.75" customHeight="1">
      <c r="A16" s="55" t="s">
        <v>79</v>
      </c>
      <c r="B16" s="55"/>
      <c r="D16" s="16" t="s">
        <v>58</v>
      </c>
      <c r="F16" s="16" t="s">
        <v>58</v>
      </c>
      <c r="H16" s="16" t="s">
        <v>80</v>
      </c>
      <c r="J16" s="16" t="s">
        <v>81</v>
      </c>
      <c r="L16" s="17">
        <v>23</v>
      </c>
      <c r="N16" s="17">
        <v>23</v>
      </c>
      <c r="P16" s="10">
        <v>370000</v>
      </c>
      <c r="R16" s="10">
        <v>319873705882</v>
      </c>
      <c r="T16" s="10">
        <v>329120943125</v>
      </c>
      <c r="V16" s="10">
        <v>0</v>
      </c>
      <c r="X16" s="10">
        <v>0</v>
      </c>
      <c r="Z16" s="10">
        <v>0</v>
      </c>
      <c r="AB16" s="10">
        <v>0</v>
      </c>
      <c r="AD16" s="10">
        <v>370000</v>
      </c>
      <c r="AF16" s="10">
        <v>858000</v>
      </c>
      <c r="AH16" s="10">
        <v>319873705882</v>
      </c>
      <c r="AJ16" s="10">
        <v>317287381125</v>
      </c>
      <c r="AL16" s="17">
        <v>1.1200000000000001</v>
      </c>
      <c r="AN16" s="37">
        <f>AJ16/سهام!$X$18*100</f>
        <v>1.1236964535243488</v>
      </c>
      <c r="AO16" s="39">
        <f t="shared" si="0"/>
        <v>3.696453524348664E-3</v>
      </c>
    </row>
    <row r="17" spans="1:41" ht="21.75" customHeight="1">
      <c r="A17" s="55" t="s">
        <v>82</v>
      </c>
      <c r="B17" s="55"/>
      <c r="D17" s="16" t="s">
        <v>58</v>
      </c>
      <c r="F17" s="16" t="s">
        <v>58</v>
      </c>
      <c r="H17" s="16" t="s">
        <v>83</v>
      </c>
      <c r="J17" s="16" t="s">
        <v>84</v>
      </c>
      <c r="L17" s="17">
        <v>23</v>
      </c>
      <c r="N17" s="17">
        <v>23</v>
      </c>
      <c r="P17" s="10">
        <v>1470000</v>
      </c>
      <c r="R17" s="10">
        <v>1267376223400</v>
      </c>
      <c r="T17" s="10">
        <v>1263512591250</v>
      </c>
      <c r="V17" s="10">
        <v>0</v>
      </c>
      <c r="X17" s="10">
        <v>0</v>
      </c>
      <c r="Z17" s="10">
        <v>0</v>
      </c>
      <c r="AB17" s="10">
        <v>0</v>
      </c>
      <c r="AD17" s="10">
        <v>1470000</v>
      </c>
      <c r="AF17" s="10">
        <v>860000</v>
      </c>
      <c r="AH17" s="10">
        <v>1267376223400</v>
      </c>
      <c r="AJ17" s="10">
        <v>1263512591250</v>
      </c>
      <c r="AL17" s="17">
        <v>4.47</v>
      </c>
      <c r="AN17" s="37">
        <f>AJ17/سهام!$X$18*100</f>
        <v>4.4748222029404703</v>
      </c>
      <c r="AO17" s="39">
        <f t="shared" si="0"/>
        <v>4.8222029404705324E-3</v>
      </c>
    </row>
    <row r="18" spans="1:41" ht="21.75" customHeight="1">
      <c r="A18" s="55" t="s">
        <v>85</v>
      </c>
      <c r="B18" s="55"/>
      <c r="D18" s="16" t="s">
        <v>58</v>
      </c>
      <c r="F18" s="16" t="s">
        <v>58</v>
      </c>
      <c r="H18" s="16" t="s">
        <v>86</v>
      </c>
      <c r="J18" s="16" t="s">
        <v>87</v>
      </c>
      <c r="L18" s="17">
        <v>23</v>
      </c>
      <c r="N18" s="17">
        <v>23</v>
      </c>
      <c r="P18" s="10">
        <v>761000</v>
      </c>
      <c r="R18" s="10">
        <v>720195180000</v>
      </c>
      <c r="T18" s="10">
        <v>668638939776</v>
      </c>
      <c r="V18" s="10">
        <v>0</v>
      </c>
      <c r="X18" s="10">
        <v>0</v>
      </c>
      <c r="Z18" s="10">
        <v>0</v>
      </c>
      <c r="AB18" s="10">
        <v>0</v>
      </c>
      <c r="AD18" s="10">
        <v>761000</v>
      </c>
      <c r="AF18" s="10">
        <v>884291</v>
      </c>
      <c r="AH18" s="10">
        <v>720195180000</v>
      </c>
      <c r="AJ18" s="10">
        <v>672579886780</v>
      </c>
      <c r="AL18" s="17">
        <v>2.38</v>
      </c>
      <c r="AN18" s="37">
        <f>AJ18/سهام!$X$18*100</f>
        <v>2.3819908336939033</v>
      </c>
      <c r="AO18" s="39">
        <f t="shared" si="0"/>
        <v>1.9908336939034044E-3</v>
      </c>
    </row>
    <row r="19" spans="1:41" ht="21.75" customHeight="1">
      <c r="A19" s="55" t="s">
        <v>88</v>
      </c>
      <c r="B19" s="55"/>
      <c r="D19" s="16" t="s">
        <v>58</v>
      </c>
      <c r="F19" s="16" t="s">
        <v>58</v>
      </c>
      <c r="H19" s="16" t="s">
        <v>89</v>
      </c>
      <c r="J19" s="16" t="s">
        <v>90</v>
      </c>
      <c r="L19" s="17">
        <v>23</v>
      </c>
      <c r="N19" s="17">
        <v>23</v>
      </c>
      <c r="P19" s="10">
        <v>2302610</v>
      </c>
      <c r="R19" s="10">
        <v>1856148363657</v>
      </c>
      <c r="T19" s="10">
        <v>1764920621744</v>
      </c>
      <c r="V19" s="10">
        <v>0</v>
      </c>
      <c r="X19" s="10">
        <v>0</v>
      </c>
      <c r="Z19" s="10">
        <v>0</v>
      </c>
      <c r="AB19" s="10">
        <v>0</v>
      </c>
      <c r="AD19" s="10">
        <v>2302610</v>
      </c>
      <c r="AF19" s="10">
        <v>744847</v>
      </c>
      <c r="AH19" s="10">
        <v>1856148363657</v>
      </c>
      <c r="AJ19" s="10">
        <v>1714159569313</v>
      </c>
      <c r="AL19" s="17">
        <v>6.07</v>
      </c>
      <c r="AN19" s="37">
        <f>AJ19/سهام!$X$18*100</f>
        <v>6.0708214174234376</v>
      </c>
      <c r="AO19" s="39">
        <f t="shared" si="0"/>
        <v>8.2141742343733171E-4</v>
      </c>
    </row>
    <row r="20" spans="1:41" ht="21.75" customHeight="1">
      <c r="A20" s="55" t="s">
        <v>91</v>
      </c>
      <c r="B20" s="55"/>
      <c r="D20" s="16" t="s">
        <v>58</v>
      </c>
      <c r="F20" s="16" t="s">
        <v>58</v>
      </c>
      <c r="H20" s="16" t="s">
        <v>92</v>
      </c>
      <c r="J20" s="16" t="s">
        <v>93</v>
      </c>
      <c r="L20" s="17">
        <v>23</v>
      </c>
      <c r="N20" s="17">
        <v>23</v>
      </c>
      <c r="P20" s="10">
        <v>600000</v>
      </c>
      <c r="R20" s="10">
        <v>477600000000</v>
      </c>
      <c r="T20" s="10">
        <v>477280337625</v>
      </c>
      <c r="V20" s="10">
        <v>0</v>
      </c>
      <c r="X20" s="10">
        <v>0</v>
      </c>
      <c r="Z20" s="10">
        <v>0</v>
      </c>
      <c r="AB20" s="10">
        <v>0</v>
      </c>
      <c r="AD20" s="10">
        <v>600000</v>
      </c>
      <c r="AF20" s="10">
        <v>798370</v>
      </c>
      <c r="AH20" s="10">
        <v>477600000000</v>
      </c>
      <c r="AJ20" s="10">
        <v>478761531787</v>
      </c>
      <c r="AL20" s="17">
        <v>1.7</v>
      </c>
      <c r="AN20" s="37">
        <f>AJ20/سهام!$X$18*100</f>
        <v>1.6955689616316338</v>
      </c>
      <c r="AO20" s="39">
        <f t="shared" si="0"/>
        <v>-4.4310383683661136E-3</v>
      </c>
    </row>
    <row r="21" spans="1:41" ht="21.75" customHeight="1">
      <c r="A21" s="55" t="s">
        <v>94</v>
      </c>
      <c r="B21" s="55"/>
      <c r="D21" s="16" t="s">
        <v>58</v>
      </c>
      <c r="F21" s="16" t="s">
        <v>58</v>
      </c>
      <c r="H21" s="16" t="s">
        <v>95</v>
      </c>
      <c r="J21" s="16" t="s">
        <v>96</v>
      </c>
      <c r="L21" s="17">
        <v>23</v>
      </c>
      <c r="N21" s="17">
        <v>23</v>
      </c>
      <c r="P21" s="10">
        <v>2155</v>
      </c>
      <c r="R21" s="10">
        <v>2049900650</v>
      </c>
      <c r="T21" s="10">
        <v>1822407901</v>
      </c>
      <c r="V21" s="10">
        <v>0</v>
      </c>
      <c r="X21" s="10">
        <v>0</v>
      </c>
      <c r="Z21" s="10">
        <v>0</v>
      </c>
      <c r="AB21" s="10">
        <v>0</v>
      </c>
      <c r="AD21" s="10">
        <v>2155</v>
      </c>
      <c r="AF21" s="10">
        <v>852078</v>
      </c>
      <c r="AH21" s="10">
        <v>2049900650</v>
      </c>
      <c r="AJ21" s="10">
        <v>1835229640</v>
      </c>
      <c r="AL21" s="17">
        <v>0.01</v>
      </c>
      <c r="AN21" s="37">
        <f>AJ21/سهام!$X$18*100</f>
        <v>6.4995999228167137E-3</v>
      </c>
      <c r="AO21" s="39">
        <f t="shared" si="0"/>
        <v>-3.5004000771832865E-3</v>
      </c>
    </row>
    <row r="22" spans="1:41" ht="21.75" customHeight="1">
      <c r="A22" s="55" t="s">
        <v>97</v>
      </c>
      <c r="B22" s="55"/>
      <c r="D22" s="16" t="s">
        <v>58</v>
      </c>
      <c r="F22" s="16" t="s">
        <v>58</v>
      </c>
      <c r="H22" s="16" t="s">
        <v>98</v>
      </c>
      <c r="J22" s="16" t="s">
        <v>99</v>
      </c>
      <c r="L22" s="17">
        <v>23</v>
      </c>
      <c r="N22" s="17">
        <v>23</v>
      </c>
      <c r="P22" s="10">
        <v>995000</v>
      </c>
      <c r="R22" s="10">
        <v>788834599217</v>
      </c>
      <c r="T22" s="10">
        <v>706165313709</v>
      </c>
      <c r="V22" s="10">
        <v>0</v>
      </c>
      <c r="X22" s="10">
        <v>0</v>
      </c>
      <c r="Z22" s="10">
        <v>0</v>
      </c>
      <c r="AB22" s="10">
        <v>0</v>
      </c>
      <c r="AD22" s="10">
        <v>995000</v>
      </c>
      <c r="AF22" s="10">
        <v>752634</v>
      </c>
      <c r="AH22" s="10">
        <v>788834599217</v>
      </c>
      <c r="AJ22" s="10">
        <v>748463631486</v>
      </c>
      <c r="AL22" s="17">
        <v>2.65</v>
      </c>
      <c r="AN22" s="37">
        <f>AJ22/سهام!$X$18*100</f>
        <v>2.6507386625673304</v>
      </c>
      <c r="AO22" s="39">
        <f t="shared" si="0"/>
        <v>7.3866256733046143E-4</v>
      </c>
    </row>
    <row r="23" spans="1:41" ht="21.75" customHeight="1">
      <c r="A23" s="55" t="s">
        <v>100</v>
      </c>
      <c r="B23" s="55"/>
      <c r="D23" s="16" t="s">
        <v>58</v>
      </c>
      <c r="F23" s="16" t="s">
        <v>58</v>
      </c>
      <c r="H23" s="16" t="s">
        <v>101</v>
      </c>
      <c r="J23" s="16" t="s">
        <v>102</v>
      </c>
      <c r="L23" s="17">
        <v>23</v>
      </c>
      <c r="N23" s="17">
        <v>23</v>
      </c>
      <c r="P23" s="10">
        <v>1260000</v>
      </c>
      <c r="R23" s="10">
        <v>1002446378062</v>
      </c>
      <c r="T23" s="10">
        <v>1001784983062</v>
      </c>
      <c r="V23" s="10">
        <v>0</v>
      </c>
      <c r="X23" s="10">
        <v>0</v>
      </c>
      <c r="Z23" s="10">
        <v>0</v>
      </c>
      <c r="AB23" s="10">
        <v>0</v>
      </c>
      <c r="AD23" s="10">
        <v>1260000</v>
      </c>
      <c r="AF23" s="10">
        <v>715050</v>
      </c>
      <c r="AH23" s="10">
        <v>1002446378062</v>
      </c>
      <c r="AJ23" s="10">
        <v>900473101368</v>
      </c>
      <c r="AL23" s="17">
        <v>3.19</v>
      </c>
      <c r="AN23" s="37">
        <f>AJ23/سهام!$X$18*100</f>
        <v>3.189091311837128</v>
      </c>
      <c r="AO23" s="39">
        <f t="shared" si="0"/>
        <v>-9.0868816287192899E-4</v>
      </c>
    </row>
    <row r="24" spans="1:41" ht="21.75" customHeight="1">
      <c r="A24" s="55" t="s">
        <v>103</v>
      </c>
      <c r="B24" s="55"/>
      <c r="D24" s="16" t="s">
        <v>58</v>
      </c>
      <c r="F24" s="16" t="s">
        <v>58</v>
      </c>
      <c r="H24" s="16" t="s">
        <v>104</v>
      </c>
      <c r="J24" s="16" t="s">
        <v>105</v>
      </c>
      <c r="L24" s="17">
        <v>23</v>
      </c>
      <c r="N24" s="17">
        <v>23</v>
      </c>
      <c r="P24" s="10">
        <v>620000</v>
      </c>
      <c r="R24" s="10">
        <v>491100000000</v>
      </c>
      <c r="T24" s="10">
        <v>490772997000</v>
      </c>
      <c r="V24" s="10">
        <v>0</v>
      </c>
      <c r="X24" s="10">
        <v>0</v>
      </c>
      <c r="Z24" s="10">
        <v>0</v>
      </c>
      <c r="AB24" s="10">
        <v>0</v>
      </c>
      <c r="AD24" s="10">
        <v>620000</v>
      </c>
      <c r="AF24" s="10">
        <v>785100</v>
      </c>
      <c r="AH24" s="10">
        <v>491100000000</v>
      </c>
      <c r="AJ24" s="10">
        <v>486497323162</v>
      </c>
      <c r="AL24" s="17">
        <v>1.72</v>
      </c>
      <c r="AN24" s="37">
        <f>AJ24/سهام!$X$18*100</f>
        <v>1.7229658322618815</v>
      </c>
      <c r="AO24" s="39">
        <f t="shared" si="0"/>
        <v>2.9658322618815181E-3</v>
      </c>
    </row>
    <row r="25" spans="1:41" ht="21.75" customHeight="1">
      <c r="A25" s="55" t="s">
        <v>106</v>
      </c>
      <c r="B25" s="55"/>
      <c r="D25" s="16" t="s">
        <v>58</v>
      </c>
      <c r="F25" s="16" t="s">
        <v>58</v>
      </c>
      <c r="H25" s="16" t="s">
        <v>107</v>
      </c>
      <c r="J25" s="16" t="s">
        <v>108</v>
      </c>
      <c r="L25" s="17">
        <v>23</v>
      </c>
      <c r="N25" s="17">
        <v>23</v>
      </c>
      <c r="P25" s="10">
        <v>1230000</v>
      </c>
      <c r="R25" s="10">
        <v>1000597038937</v>
      </c>
      <c r="T25" s="10">
        <v>1000060921031</v>
      </c>
      <c r="V25" s="10">
        <v>0</v>
      </c>
      <c r="X25" s="10">
        <v>0</v>
      </c>
      <c r="Z25" s="10">
        <v>0</v>
      </c>
      <c r="AB25" s="10">
        <v>0</v>
      </c>
      <c r="AD25" s="10">
        <v>1230000</v>
      </c>
      <c r="AF25" s="10">
        <v>815046</v>
      </c>
      <c r="AH25" s="10">
        <v>1000597038937</v>
      </c>
      <c r="AJ25" s="10">
        <v>1001961467047</v>
      </c>
      <c r="AL25" s="17">
        <v>3.55</v>
      </c>
      <c r="AN25" s="37">
        <f>AJ25/سهام!$X$18*100</f>
        <v>3.5485197775489299</v>
      </c>
      <c r="AO25" s="39">
        <f t="shared" si="0"/>
        <v>-1.4802224510699347E-3</v>
      </c>
    </row>
    <row r="26" spans="1:41" ht="21.75" customHeight="1">
      <c r="A26" s="55" t="s">
        <v>109</v>
      </c>
      <c r="B26" s="55"/>
      <c r="D26" s="16" t="s">
        <v>58</v>
      </c>
      <c r="F26" s="16" t="s">
        <v>58</v>
      </c>
      <c r="H26" s="16" t="s">
        <v>110</v>
      </c>
      <c r="J26" s="16" t="s">
        <v>111</v>
      </c>
      <c r="L26" s="17">
        <v>23</v>
      </c>
      <c r="N26" s="17">
        <v>23</v>
      </c>
      <c r="P26" s="10">
        <v>0</v>
      </c>
      <c r="R26" s="10">
        <v>0</v>
      </c>
      <c r="T26" s="10">
        <v>0</v>
      </c>
      <c r="V26" s="10">
        <v>620000</v>
      </c>
      <c r="X26" s="10">
        <v>498583717500</v>
      </c>
      <c r="Z26" s="10">
        <v>0</v>
      </c>
      <c r="AB26" s="10">
        <v>0</v>
      </c>
      <c r="AD26" s="10">
        <v>620000</v>
      </c>
      <c r="AF26" s="10">
        <v>800000</v>
      </c>
      <c r="AH26" s="10">
        <v>498583717500</v>
      </c>
      <c r="AJ26" s="10">
        <v>495730300000</v>
      </c>
      <c r="AL26" s="17">
        <v>1.76</v>
      </c>
      <c r="AN26" s="37">
        <f>AJ26/سهام!$X$18*100</f>
        <v>1.7556650946515373</v>
      </c>
      <c r="AO26" s="39">
        <f t="shared" si="0"/>
        <v>-4.3349053484627031E-3</v>
      </c>
    </row>
    <row r="27" spans="1:41" ht="21.75" customHeight="1">
      <c r="A27" s="55" t="s">
        <v>112</v>
      </c>
      <c r="B27" s="55"/>
      <c r="D27" s="16" t="s">
        <v>58</v>
      </c>
      <c r="F27" s="16" t="s">
        <v>58</v>
      </c>
      <c r="H27" s="16" t="s">
        <v>113</v>
      </c>
      <c r="J27" s="16" t="s">
        <v>114</v>
      </c>
      <c r="L27" s="17">
        <v>23</v>
      </c>
      <c r="N27" s="17">
        <v>23</v>
      </c>
      <c r="P27" s="10">
        <v>0</v>
      </c>
      <c r="R27" s="10">
        <v>0</v>
      </c>
      <c r="T27" s="10">
        <v>0</v>
      </c>
      <c r="V27" s="10">
        <v>1915000</v>
      </c>
      <c r="X27" s="10">
        <v>1873925167711</v>
      </c>
      <c r="Z27" s="10">
        <v>0</v>
      </c>
      <c r="AB27" s="10">
        <v>0</v>
      </c>
      <c r="AD27" s="10">
        <v>1915000</v>
      </c>
      <c r="AF27" s="10">
        <v>981412</v>
      </c>
      <c r="AH27" s="10">
        <v>1873925167711</v>
      </c>
      <c r="AJ27" s="10">
        <v>1878382054085</v>
      </c>
      <c r="AL27" s="17">
        <v>6.65</v>
      </c>
      <c r="AN27" s="37">
        <f>AJ27/سهام!$X$18*100</f>
        <v>6.6524273516807231</v>
      </c>
      <c r="AO27" s="39">
        <f t="shared" si="0"/>
        <v>2.4273516807227224E-3</v>
      </c>
    </row>
    <row r="28" spans="1:41" ht="21.75" customHeight="1">
      <c r="A28" s="52" t="s">
        <v>115</v>
      </c>
      <c r="B28" s="52"/>
      <c r="D28" s="8" t="s">
        <v>116</v>
      </c>
      <c r="F28" s="8" t="s">
        <v>116</v>
      </c>
      <c r="H28" s="8" t="s">
        <v>117</v>
      </c>
      <c r="J28" s="8" t="s">
        <v>118</v>
      </c>
      <c r="L28" s="12">
        <v>20.5</v>
      </c>
      <c r="N28" s="12">
        <v>20.5</v>
      </c>
      <c r="P28" s="11">
        <v>2000000</v>
      </c>
      <c r="R28" s="11">
        <v>2000000000000</v>
      </c>
      <c r="T28" s="11">
        <v>2000000000000</v>
      </c>
      <c r="V28" s="11">
        <v>0</v>
      </c>
      <c r="X28" s="11">
        <v>0</v>
      </c>
      <c r="Z28" s="11">
        <v>0</v>
      </c>
      <c r="AB28" s="11">
        <v>0</v>
      </c>
      <c r="AD28" s="11">
        <v>2000000</v>
      </c>
      <c r="AF28" s="11">
        <v>1000000</v>
      </c>
      <c r="AH28" s="11">
        <v>2000000000000</v>
      </c>
      <c r="AJ28" s="11">
        <v>2000000000000</v>
      </c>
      <c r="AL28" s="12">
        <v>7.08</v>
      </c>
      <c r="AN28" s="37">
        <f>AJ28/سهام!$X$18*100</f>
        <v>7.0831461972428844</v>
      </c>
      <c r="AO28" s="39">
        <f t="shared" si="0"/>
        <v>3.146197242884341E-3</v>
      </c>
    </row>
    <row r="29" spans="1:41" ht="21.75" customHeight="1">
      <c r="A29" s="49" t="s">
        <v>21</v>
      </c>
      <c r="B29" s="49"/>
      <c r="D29" s="14"/>
      <c r="F29" s="14"/>
      <c r="H29" s="14"/>
      <c r="J29" s="14"/>
      <c r="L29" s="14"/>
      <c r="N29" s="14"/>
      <c r="P29" s="14">
        <v>13963441</v>
      </c>
      <c r="R29" s="14">
        <v>12119813632397</v>
      </c>
      <c r="T29" s="14">
        <v>11873703594493</v>
      </c>
      <c r="V29" s="14">
        <v>2535000</v>
      </c>
      <c r="X29" s="14">
        <v>2372508885211</v>
      </c>
      <c r="Z29" s="14">
        <v>0</v>
      </c>
      <c r="AB29" s="14">
        <v>0</v>
      </c>
      <c r="AD29" s="14">
        <v>16498441</v>
      </c>
      <c r="AF29" s="14"/>
      <c r="AH29" s="14">
        <v>14492322517608</v>
      </c>
      <c r="AJ29" s="14">
        <v>14124937896533</v>
      </c>
      <c r="AL29" s="15">
        <v>50.01</v>
      </c>
    </row>
    <row r="30" spans="1:41">
      <c r="R30" s="20">
        <v>2000000000000</v>
      </c>
      <c r="T30" s="20">
        <f>T29-R34</f>
        <v>0</v>
      </c>
      <c r="X30" s="20">
        <v>2372508885211</v>
      </c>
      <c r="AH30" s="20">
        <v>12492322517608</v>
      </c>
      <c r="AJ30" s="20">
        <f>AH30+R30-AH32</f>
        <v>14124937896533</v>
      </c>
    </row>
    <row r="31" spans="1:41">
      <c r="R31" s="20">
        <v>10119813632397</v>
      </c>
      <c r="X31" s="20">
        <f>X29-X30</f>
        <v>0</v>
      </c>
      <c r="AH31" s="20">
        <f>AH29-AH30-R30</f>
        <v>0</v>
      </c>
      <c r="AJ31" s="20">
        <f>AJ29-AJ30</f>
        <v>0</v>
      </c>
    </row>
    <row r="32" spans="1:41">
      <c r="R32" s="20">
        <f>R29-R30-R31</f>
        <v>0</v>
      </c>
      <c r="AH32" s="20">
        <v>367384621075</v>
      </c>
    </row>
    <row r="33" spans="18:18">
      <c r="R33" s="20">
        <v>246110037904</v>
      </c>
    </row>
    <row r="34" spans="18:18">
      <c r="R34" s="20">
        <f>R30+R31-R33</f>
        <v>11873703594493</v>
      </c>
    </row>
  </sheetData>
  <mergeCells count="32">
    <mergeCell ref="A26:B26"/>
    <mergeCell ref="A27:B27"/>
    <mergeCell ref="A28:B28"/>
    <mergeCell ref="A29:B29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3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M16"/>
  <sheetViews>
    <sheetView rightToLeft="1" view="pageBreakPreview" zoomScale="60" zoomScaleNormal="100" workbookViewId="0">
      <selection activeCell="M12" sqref="M12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21.7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.75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4.45" customHeight="1">
      <c r="A4" s="46" t="s">
        <v>119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ht="14.45" customHeight="1">
      <c r="A5" s="46" t="s">
        <v>120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ht="14.45" customHeight="1"/>
    <row r="7" spans="1:13" ht="14.45" customHeight="1">
      <c r="C7" s="47" t="s">
        <v>9</v>
      </c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ht="14.45" customHeight="1">
      <c r="A8" s="2" t="s">
        <v>121</v>
      </c>
      <c r="C8" s="4" t="s">
        <v>13</v>
      </c>
      <c r="D8" s="3"/>
      <c r="E8" s="4" t="s">
        <v>122</v>
      </c>
      <c r="F8" s="3"/>
      <c r="G8" s="4" t="s">
        <v>123</v>
      </c>
      <c r="H8" s="3"/>
      <c r="I8" s="4" t="s">
        <v>124</v>
      </c>
      <c r="J8" s="3"/>
      <c r="K8" s="4" t="s">
        <v>125</v>
      </c>
      <c r="L8" s="3"/>
      <c r="M8" s="4" t="s">
        <v>126</v>
      </c>
    </row>
    <row r="9" spans="1:13" ht="21.75" customHeight="1">
      <c r="A9" s="5" t="s">
        <v>112</v>
      </c>
      <c r="C9" s="6">
        <v>1915000</v>
      </c>
      <c r="E9" s="6">
        <v>950000</v>
      </c>
      <c r="G9" s="6">
        <v>981412</v>
      </c>
      <c r="I9" s="7" t="s">
        <v>127</v>
      </c>
      <c r="K9" s="6">
        <v>1878382054085</v>
      </c>
      <c r="M9" s="5" t="s">
        <v>263</v>
      </c>
    </row>
    <row r="10" spans="1:13" ht="21.75" customHeight="1">
      <c r="A10" s="16" t="s">
        <v>85</v>
      </c>
      <c r="C10" s="10">
        <v>761000</v>
      </c>
      <c r="E10" s="10">
        <v>850300</v>
      </c>
      <c r="G10" s="10">
        <v>884291.46</v>
      </c>
      <c r="I10" s="17" t="s">
        <v>128</v>
      </c>
      <c r="K10" s="10">
        <v>672579886780</v>
      </c>
      <c r="M10" s="16" t="s">
        <v>263</v>
      </c>
    </row>
    <row r="11" spans="1:13" ht="21.75" customHeight="1">
      <c r="A11" s="16" t="s">
        <v>88</v>
      </c>
      <c r="C11" s="10">
        <v>2302610</v>
      </c>
      <c r="E11" s="10">
        <v>802000</v>
      </c>
      <c r="G11" s="10">
        <v>744847</v>
      </c>
      <c r="I11" s="17" t="s">
        <v>129</v>
      </c>
      <c r="K11" s="10">
        <v>1714159569313</v>
      </c>
      <c r="M11" s="16" t="s">
        <v>381</v>
      </c>
    </row>
    <row r="12" spans="1:13" ht="21.75" customHeight="1">
      <c r="A12" s="16" t="s">
        <v>94</v>
      </c>
      <c r="C12" s="10">
        <v>2155</v>
      </c>
      <c r="E12" s="10">
        <v>850660</v>
      </c>
      <c r="G12" s="10">
        <v>852078</v>
      </c>
      <c r="I12" s="17" t="s">
        <v>130</v>
      </c>
      <c r="K12" s="10">
        <v>1835229640</v>
      </c>
      <c r="M12" s="16" t="s">
        <v>263</v>
      </c>
    </row>
    <row r="13" spans="1:13" ht="21.75" customHeight="1">
      <c r="A13" s="16" t="s">
        <v>97</v>
      </c>
      <c r="C13" s="10">
        <v>995000</v>
      </c>
      <c r="E13" s="10">
        <v>804660</v>
      </c>
      <c r="G13" s="10">
        <v>752634</v>
      </c>
      <c r="I13" s="17" t="s">
        <v>131</v>
      </c>
      <c r="K13" s="10">
        <v>748463631486</v>
      </c>
      <c r="M13" s="16" t="s">
        <v>381</v>
      </c>
    </row>
    <row r="14" spans="1:13" ht="21.75" customHeight="1">
      <c r="A14" s="16" t="s">
        <v>100</v>
      </c>
      <c r="C14" s="10">
        <v>1260000</v>
      </c>
      <c r="E14" s="10">
        <v>794500</v>
      </c>
      <c r="G14" s="10">
        <v>715050</v>
      </c>
      <c r="I14" s="17" t="s">
        <v>132</v>
      </c>
      <c r="K14" s="10">
        <v>900473101368</v>
      </c>
      <c r="M14" s="16" t="s">
        <v>381</v>
      </c>
    </row>
    <row r="15" spans="1:13" ht="21.75" customHeight="1">
      <c r="A15" s="8" t="s">
        <v>106</v>
      </c>
      <c r="C15" s="11">
        <v>1230000</v>
      </c>
      <c r="E15" s="11">
        <v>810800</v>
      </c>
      <c r="G15" s="11">
        <v>815046</v>
      </c>
      <c r="I15" s="12" t="s">
        <v>133</v>
      </c>
      <c r="K15" s="11">
        <v>1001961467047</v>
      </c>
      <c r="M15" s="8" t="s">
        <v>263</v>
      </c>
    </row>
    <row r="16" spans="1:13" ht="21.75" customHeight="1">
      <c r="A16" s="13" t="s">
        <v>21</v>
      </c>
      <c r="C16" s="14">
        <v>8465765</v>
      </c>
      <c r="E16" s="14"/>
      <c r="G16" s="14"/>
      <c r="I16" s="14"/>
      <c r="K16" s="14">
        <f>SUM(K9:K15)</f>
        <v>6917854939719</v>
      </c>
      <c r="M16" s="14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N31"/>
  <sheetViews>
    <sheetView rightToLeft="1" view="pageBreakPreview" zoomScale="60" zoomScaleNormal="100" workbookViewId="0">
      <selection activeCell="J28" sqref="J28"/>
    </sheetView>
  </sheetViews>
  <sheetFormatPr defaultRowHeight="12.75"/>
  <cols>
    <col min="1" max="1" width="2.7109375" customWidth="1"/>
    <col min="2" max="2" width="25.140625" customWidth="1"/>
    <col min="3" max="3" width="1.28515625" customWidth="1"/>
    <col min="4" max="4" width="20.5703125" bestFit="1" customWidth="1"/>
    <col min="5" max="5" width="1.28515625" customWidth="1"/>
    <col min="6" max="6" width="20.42578125" bestFit="1" customWidth="1"/>
    <col min="7" max="7" width="1.28515625" customWidth="1"/>
    <col min="8" max="8" width="20.5703125" bestFit="1" customWidth="1"/>
    <col min="9" max="9" width="1.28515625" customWidth="1"/>
    <col min="10" max="10" width="20.140625" bestFit="1" customWidth="1"/>
    <col min="11" max="11" width="1.28515625" customWidth="1"/>
    <col min="12" max="12" width="19.42578125" customWidth="1"/>
    <col min="13" max="13" width="0.28515625" customWidth="1"/>
    <col min="14" max="14" width="12.42578125" bestFit="1" customWidth="1"/>
  </cols>
  <sheetData>
    <row r="1" spans="1:14" ht="29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4" ht="21.7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ht="21.75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4" ht="14.45" customHeight="1"/>
    <row r="5" spans="1:14" ht="14.45" customHeight="1">
      <c r="A5" s="1" t="s">
        <v>134</v>
      </c>
      <c r="B5" s="46" t="s">
        <v>135</v>
      </c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4" ht="14.45" customHeight="1">
      <c r="D6" s="2" t="s">
        <v>7</v>
      </c>
      <c r="F6" s="47" t="s">
        <v>8</v>
      </c>
      <c r="G6" s="47"/>
      <c r="H6" s="47"/>
      <c r="J6" s="2" t="s">
        <v>9</v>
      </c>
    </row>
    <row r="7" spans="1:14" ht="14.45" customHeight="1">
      <c r="D7" s="3"/>
      <c r="F7" s="3"/>
      <c r="G7" s="3"/>
      <c r="H7" s="3"/>
      <c r="J7" s="3"/>
    </row>
    <row r="8" spans="1:14" ht="14.45" customHeight="1">
      <c r="A8" s="57" t="s">
        <v>136</v>
      </c>
      <c r="B8" s="57"/>
      <c r="D8" s="2" t="s">
        <v>137</v>
      </c>
      <c r="F8" s="2" t="s">
        <v>138</v>
      </c>
      <c r="H8" s="2" t="s">
        <v>139</v>
      </c>
      <c r="J8" s="2" t="s">
        <v>137</v>
      </c>
      <c r="L8" s="2" t="s">
        <v>18</v>
      </c>
    </row>
    <row r="9" spans="1:14" ht="21.75" customHeight="1">
      <c r="A9" s="50" t="s">
        <v>265</v>
      </c>
      <c r="B9" s="50"/>
      <c r="D9" s="6">
        <v>50000000</v>
      </c>
      <c r="F9" s="6">
        <v>0</v>
      </c>
      <c r="H9" s="6">
        <v>0</v>
      </c>
      <c r="J9" s="6">
        <f>D9+F9-H9</f>
        <v>50000000</v>
      </c>
      <c r="L9" s="7">
        <v>1.7707865493107213E-4</v>
      </c>
      <c r="N9" s="38">
        <f>J9/سهام!$X$18*100</f>
        <v>1.7707865493107213E-4</v>
      </c>
    </row>
    <row r="10" spans="1:14" ht="21.75" customHeight="1">
      <c r="A10" s="55" t="s">
        <v>264</v>
      </c>
      <c r="B10" s="55" t="s">
        <v>264</v>
      </c>
      <c r="D10" s="10">
        <v>10000000</v>
      </c>
      <c r="F10" s="10">
        <v>0</v>
      </c>
      <c r="H10" s="10">
        <v>0</v>
      </c>
      <c r="J10" s="10">
        <f t="shared" ref="J10:J26" si="0">D10+F10-H10</f>
        <v>10000000</v>
      </c>
      <c r="L10" s="17">
        <v>3.5415730986214422E-5</v>
      </c>
      <c r="N10" s="38">
        <f>J10/سهام!$X$18*100</f>
        <v>3.5415730986214422E-5</v>
      </c>
    </row>
    <row r="11" spans="1:14" ht="21.75" customHeight="1">
      <c r="A11" s="55" t="s">
        <v>276</v>
      </c>
      <c r="B11" s="55" t="s">
        <v>276</v>
      </c>
      <c r="D11" s="10">
        <v>28344905</v>
      </c>
      <c r="F11" s="10">
        <v>2696128775962</v>
      </c>
      <c r="H11" s="10">
        <v>2696134005000</v>
      </c>
      <c r="J11" s="10">
        <f t="shared" si="0"/>
        <v>23115867</v>
      </c>
      <c r="L11" s="17">
        <v>8.1866532718511141E-5</v>
      </c>
      <c r="N11" s="38">
        <f>J11/سهام!$X$18*100</f>
        <v>8.1866532718511141E-5</v>
      </c>
    </row>
    <row r="12" spans="1:14" ht="21.75" customHeight="1">
      <c r="A12" s="55" t="s">
        <v>275</v>
      </c>
      <c r="B12" s="55" t="s">
        <v>275</v>
      </c>
      <c r="D12" s="10">
        <v>630197</v>
      </c>
      <c r="F12" s="10">
        <v>5190</v>
      </c>
      <c r="H12" s="10">
        <v>0</v>
      </c>
      <c r="J12" s="10">
        <f t="shared" si="0"/>
        <v>635387</v>
      </c>
      <c r="L12" s="17">
        <v>2.2502695064137824E-6</v>
      </c>
      <c r="N12" s="38">
        <f>J12/سهام!$X$18*100</f>
        <v>2.2502695064137824E-6</v>
      </c>
    </row>
    <row r="13" spans="1:14" ht="21.75" customHeight="1">
      <c r="A13" s="55" t="s">
        <v>274</v>
      </c>
      <c r="B13" s="55" t="s">
        <v>274</v>
      </c>
      <c r="D13" s="10">
        <v>448944112</v>
      </c>
      <c r="F13" s="10">
        <v>9665550108868</v>
      </c>
      <c r="H13" s="10">
        <v>9665142571767</v>
      </c>
      <c r="J13" s="10">
        <f t="shared" si="0"/>
        <v>856481213</v>
      </c>
      <c r="L13" s="17">
        <v>3.0332908234354614E-3</v>
      </c>
      <c r="N13" s="38">
        <f>J13/سهام!$X$18*100</f>
        <v>3.0332908234354614E-3</v>
      </c>
    </row>
    <row r="14" spans="1:14" ht="21.75" customHeight="1">
      <c r="A14" s="55" t="s">
        <v>273</v>
      </c>
      <c r="B14" s="55" t="s">
        <v>273</v>
      </c>
      <c r="D14" s="10">
        <v>265890509</v>
      </c>
      <c r="F14" s="10">
        <v>1088247</v>
      </c>
      <c r="H14" s="10">
        <v>880000</v>
      </c>
      <c r="J14" s="10">
        <f t="shared" si="0"/>
        <v>266098756</v>
      </c>
      <c r="L14" s="17">
        <v>9.4240819582623104E-4</v>
      </c>
      <c r="N14" s="38">
        <f>J14/سهام!$X$18*100</f>
        <v>9.4240819582623104E-4</v>
      </c>
    </row>
    <row r="15" spans="1:14" ht="21.75" customHeight="1">
      <c r="A15" s="55" t="s">
        <v>140</v>
      </c>
      <c r="B15" s="55" t="s">
        <v>140</v>
      </c>
      <c r="D15" s="10">
        <v>61749121</v>
      </c>
      <c r="F15" s="10">
        <v>1204685446652</v>
      </c>
      <c r="H15" s="10">
        <v>1204604281000</v>
      </c>
      <c r="J15" s="10">
        <f t="shared" si="0"/>
        <v>142914773</v>
      </c>
      <c r="L15" s="17">
        <v>5.0614311545239008E-4</v>
      </c>
      <c r="N15" s="38">
        <f>J15/سهام!$X$18*100</f>
        <v>5.0614311545239008E-4</v>
      </c>
    </row>
    <row r="16" spans="1:14" ht="21.75" customHeight="1">
      <c r="A16" s="55" t="s">
        <v>272</v>
      </c>
      <c r="B16" s="55" t="s">
        <v>272</v>
      </c>
      <c r="D16" s="10">
        <v>136619933</v>
      </c>
      <c r="F16" s="10">
        <v>561452</v>
      </c>
      <c r="H16" s="10">
        <v>0</v>
      </c>
      <c r="J16" s="10">
        <f t="shared" si="0"/>
        <v>137181385</v>
      </c>
      <c r="L16" s="17">
        <v>4.8583790274763107E-4</v>
      </c>
      <c r="N16" s="38">
        <f>J16/سهام!$X$18*100</f>
        <v>4.8583790274763107E-4</v>
      </c>
    </row>
    <row r="17" spans="1:14" ht="21.75" customHeight="1">
      <c r="A17" s="55" t="s">
        <v>271</v>
      </c>
      <c r="B17" s="55" t="s">
        <v>271</v>
      </c>
      <c r="D17" s="10">
        <v>39769914</v>
      </c>
      <c r="F17" s="10">
        <v>161712</v>
      </c>
      <c r="H17" s="10">
        <v>420000</v>
      </c>
      <c r="J17" s="10">
        <f t="shared" si="0"/>
        <v>39511626</v>
      </c>
      <c r="L17" s="17">
        <v>1.3993331172439154E-4</v>
      </c>
      <c r="N17" s="38">
        <f>J17/سهام!$X$18*100</f>
        <v>1.3993331172439154E-4</v>
      </c>
    </row>
    <row r="18" spans="1:14" ht="21.75" customHeight="1">
      <c r="A18" s="55" t="s">
        <v>270</v>
      </c>
      <c r="B18" s="55" t="s">
        <v>270</v>
      </c>
      <c r="D18" s="10">
        <v>4435491</v>
      </c>
      <c r="F18" s="10">
        <v>658228</v>
      </c>
      <c r="H18" s="10">
        <v>1280000</v>
      </c>
      <c r="J18" s="10">
        <f t="shared" si="0"/>
        <v>3813719</v>
      </c>
      <c r="L18" s="17">
        <v>1.3506564616101468E-5</v>
      </c>
      <c r="N18" s="38">
        <f>J18/سهام!$X$18*100</f>
        <v>1.3506564616101468E-5</v>
      </c>
    </row>
    <row r="19" spans="1:14" ht="21.75" customHeight="1">
      <c r="A19" s="55" t="s">
        <v>269</v>
      </c>
      <c r="B19" s="55" t="s">
        <v>269</v>
      </c>
      <c r="D19" s="10">
        <v>15537133970</v>
      </c>
      <c r="F19" s="10">
        <v>1737022926284</v>
      </c>
      <c r="H19" s="10">
        <v>1752422474316</v>
      </c>
      <c r="J19" s="10">
        <f t="shared" si="0"/>
        <v>137585938</v>
      </c>
      <c r="L19" s="17">
        <v>4.8727065676939764E-4</v>
      </c>
      <c r="N19" s="38">
        <f>J19/سهام!$X$18*100</f>
        <v>4.8727065676939764E-4</v>
      </c>
    </row>
    <row r="20" spans="1:14" ht="21.75" customHeight="1">
      <c r="A20" s="55" t="s">
        <v>268</v>
      </c>
      <c r="B20" s="55" t="s">
        <v>268</v>
      </c>
      <c r="D20" s="10">
        <v>70074147393</v>
      </c>
      <c r="F20" s="10">
        <v>2963794218019</v>
      </c>
      <c r="H20" s="10">
        <v>3033589500000</v>
      </c>
      <c r="J20" s="10">
        <f t="shared" si="0"/>
        <v>278865412</v>
      </c>
      <c r="L20" s="17">
        <v>9.8762224127518501E-4</v>
      </c>
      <c r="N20" s="38">
        <f>J20/سهام!$X$18*100</f>
        <v>9.8762224127518501E-4</v>
      </c>
    </row>
    <row r="21" spans="1:14" ht="21.75" customHeight="1">
      <c r="A21" s="55" t="s">
        <v>267</v>
      </c>
      <c r="B21" s="55" t="s">
        <v>267</v>
      </c>
      <c r="D21" s="10">
        <v>2307625</v>
      </c>
      <c r="F21" s="10">
        <v>9444</v>
      </c>
      <c r="H21" s="10">
        <v>0</v>
      </c>
      <c r="J21" s="10">
        <f t="shared" si="0"/>
        <v>2317069</v>
      </c>
      <c r="L21" s="17">
        <v>8.2060692380496866E-6</v>
      </c>
      <c r="N21" s="38">
        <f>J21/سهام!$X$18*100</f>
        <v>8.2060692380496866E-6</v>
      </c>
    </row>
    <row r="22" spans="1:14" ht="21.75" customHeight="1">
      <c r="A22" s="55" t="s">
        <v>266</v>
      </c>
      <c r="B22" s="55" t="s">
        <v>266</v>
      </c>
      <c r="D22" s="10">
        <v>7518284</v>
      </c>
      <c r="F22" s="10">
        <v>30897</v>
      </c>
      <c r="H22" s="10">
        <v>0</v>
      </c>
      <c r="J22" s="10">
        <f t="shared" si="0"/>
        <v>7549181</v>
      </c>
      <c r="L22" s="17">
        <v>2.6735976346224121E-5</v>
      </c>
      <c r="N22" s="38">
        <f>J22/سهام!$X$18*100</f>
        <v>2.6735976346224121E-5</v>
      </c>
    </row>
    <row r="23" spans="1:14" ht="21.75" customHeight="1">
      <c r="A23" s="55" t="s">
        <v>280</v>
      </c>
      <c r="B23" s="55" t="s">
        <v>280</v>
      </c>
      <c r="D23" s="10">
        <v>3331270000000</v>
      </c>
      <c r="F23" s="10">
        <v>0</v>
      </c>
      <c r="H23" s="10">
        <v>2586500000000</v>
      </c>
      <c r="J23" s="10">
        <f t="shared" si="0"/>
        <v>744770000000</v>
      </c>
      <c r="L23" s="17">
        <v>2.6376573966602916</v>
      </c>
      <c r="N23" s="38">
        <f>J23/سهام!$X$18*100</f>
        <v>2.6376573966602916</v>
      </c>
    </row>
    <row r="24" spans="1:14" ht="21.75" customHeight="1">
      <c r="A24" s="55" t="s">
        <v>279</v>
      </c>
      <c r="B24" s="55" t="s">
        <v>279</v>
      </c>
      <c r="D24" s="10">
        <v>2367870000000</v>
      </c>
      <c r="F24" s="10">
        <v>966000000000</v>
      </c>
      <c r="H24" s="10">
        <v>214030000000</v>
      </c>
      <c r="J24" s="10">
        <f t="shared" si="0"/>
        <v>3119840000000</v>
      </c>
      <c r="L24" s="17">
        <v>11.04914141600312</v>
      </c>
      <c r="N24" s="38">
        <f>J24/سهام!$X$18*100</f>
        <v>11.04914141600312</v>
      </c>
    </row>
    <row r="25" spans="1:14" ht="21.75" customHeight="1">
      <c r="A25" s="55" t="s">
        <v>278</v>
      </c>
      <c r="B25" s="55" t="s">
        <v>278</v>
      </c>
      <c r="D25" s="10">
        <v>4660300000000</v>
      </c>
      <c r="F25" s="10">
        <v>0</v>
      </c>
      <c r="H25" s="10">
        <v>1660300000000</v>
      </c>
      <c r="J25" s="10">
        <f t="shared" si="0"/>
        <v>3000000000000</v>
      </c>
      <c r="L25" s="17">
        <v>10.624719295864328</v>
      </c>
      <c r="N25" s="38">
        <f>J25/سهام!$X$18*100</f>
        <v>10.624719295864328</v>
      </c>
    </row>
    <row r="26" spans="1:14" ht="21.75" customHeight="1">
      <c r="A26" s="55" t="s">
        <v>277</v>
      </c>
      <c r="B26" s="55" t="s">
        <v>277</v>
      </c>
      <c r="D26" s="10">
        <v>4109850000000</v>
      </c>
      <c r="F26" s="10">
        <v>1062180000000</v>
      </c>
      <c r="H26" s="10">
        <v>1904700000000</v>
      </c>
      <c r="J26" s="10">
        <f t="shared" si="0"/>
        <v>3267330000000</v>
      </c>
      <c r="L26" s="17">
        <v>11.571488032318797</v>
      </c>
      <c r="N26" s="38">
        <f>J26/سهام!$X$18*100</f>
        <v>11.571488032318797</v>
      </c>
    </row>
    <row r="27" spans="1:14" ht="21.75" customHeight="1" thickBot="1">
      <c r="A27" s="49" t="s">
        <v>21</v>
      </c>
      <c r="B27" s="49"/>
      <c r="D27" s="14">
        <f>SUM(D9:D26)</f>
        <v>14555957491454</v>
      </c>
      <c r="E27" s="14">
        <f t="shared" ref="E27:I27" si="1">SUM(E9:E26)</f>
        <v>0</v>
      </c>
      <c r="F27" s="14">
        <f>SUM(F9:F26)</f>
        <v>20295363990955</v>
      </c>
      <c r="G27" s="14">
        <f t="shared" si="1"/>
        <v>0</v>
      </c>
      <c r="H27" s="14">
        <f>SUM(H9:H26)</f>
        <v>24717425412083</v>
      </c>
      <c r="I27" s="14">
        <f t="shared" si="1"/>
        <v>0</v>
      </c>
      <c r="J27" s="14">
        <f>SUM(J9:J26)</f>
        <v>10133896070326</v>
      </c>
      <c r="L27" s="15">
        <f>SUM(L9:L26)</f>
        <v>35.889933706892108</v>
      </c>
      <c r="N27" s="38">
        <f>J27/سهام!$X$18*100</f>
        <v>35.889933706892108</v>
      </c>
    </row>
    <row r="28" spans="1:14" ht="13.5" thickTop="1">
      <c r="D28">
        <v>14555957491454</v>
      </c>
      <c r="F28">
        <v>20295363990955</v>
      </c>
      <c r="H28">
        <v>24717425412083</v>
      </c>
      <c r="J28">
        <v>10133896070326</v>
      </c>
    </row>
    <row r="29" spans="1:14">
      <c r="D29" s="20">
        <f>D27-D28</f>
        <v>0</v>
      </c>
      <c r="E29" s="20">
        <f t="shared" ref="E29:J29" si="2">E27-E28</f>
        <v>0</v>
      </c>
      <c r="F29" s="20">
        <f t="shared" si="2"/>
        <v>0</v>
      </c>
      <c r="G29" s="20">
        <f t="shared" si="2"/>
        <v>0</v>
      </c>
      <c r="H29" s="20">
        <f t="shared" si="2"/>
        <v>0</v>
      </c>
      <c r="I29" s="20">
        <f t="shared" si="2"/>
        <v>0</v>
      </c>
      <c r="J29" s="20">
        <f t="shared" si="2"/>
        <v>0</v>
      </c>
    </row>
    <row r="30" spans="1:14">
      <c r="D30" s="20">
        <v>14555957491454</v>
      </c>
      <c r="F30" s="20">
        <v>20295363990955</v>
      </c>
      <c r="H30" s="20">
        <v>24717425412083</v>
      </c>
      <c r="J30" s="20">
        <v>10133896070326</v>
      </c>
    </row>
    <row r="31" spans="1:14">
      <c r="D31" s="20">
        <f t="shared" ref="D31:I31" si="3">D27-D30</f>
        <v>0</v>
      </c>
      <c r="E31" s="20">
        <f t="shared" si="3"/>
        <v>0</v>
      </c>
      <c r="F31" s="20">
        <f t="shared" si="3"/>
        <v>0</v>
      </c>
      <c r="G31" s="20">
        <f t="shared" si="3"/>
        <v>0</v>
      </c>
      <c r="H31" s="20">
        <f t="shared" si="3"/>
        <v>0</v>
      </c>
      <c r="I31" s="20">
        <f t="shared" si="3"/>
        <v>0</v>
      </c>
      <c r="J31" s="20">
        <f>J27-J30</f>
        <v>0</v>
      </c>
    </row>
  </sheetData>
  <mergeCells count="25"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9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M19"/>
  <sheetViews>
    <sheetView rightToLeft="1" view="pageBreakPreview" zoomScale="60" zoomScaleNormal="100" workbookViewId="0">
      <selection activeCell="J9" sqref="J9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10.140625" bestFit="1" customWidth="1"/>
  </cols>
  <sheetData>
    <row r="1" spans="1:13" ht="29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3" ht="21.75" customHeight="1">
      <c r="A2" s="44" t="s">
        <v>141</v>
      </c>
      <c r="B2" s="44"/>
      <c r="C2" s="44"/>
      <c r="D2" s="44"/>
      <c r="E2" s="44"/>
      <c r="F2" s="44"/>
      <c r="G2" s="44"/>
      <c r="H2" s="44"/>
      <c r="I2" s="44"/>
      <c r="J2" s="44"/>
    </row>
    <row r="3" spans="1:13" ht="21.75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13" ht="14.45" customHeight="1"/>
    <row r="5" spans="1:13" ht="29.1" customHeight="1">
      <c r="A5" s="1" t="s">
        <v>142</v>
      </c>
      <c r="B5" s="46" t="s">
        <v>143</v>
      </c>
      <c r="C5" s="46"/>
      <c r="D5" s="46"/>
      <c r="E5" s="46"/>
      <c r="F5" s="46"/>
      <c r="G5" s="46"/>
      <c r="H5" s="46"/>
      <c r="I5" s="46"/>
      <c r="J5" s="46"/>
    </row>
    <row r="6" spans="1:13" ht="14.45" customHeight="1"/>
    <row r="7" spans="1:13" ht="14.45" customHeight="1">
      <c r="A7" s="47" t="s">
        <v>144</v>
      </c>
      <c r="B7" s="47"/>
      <c r="D7" s="2" t="s">
        <v>145</v>
      </c>
      <c r="F7" s="2" t="s">
        <v>137</v>
      </c>
      <c r="H7" s="2" t="s">
        <v>146</v>
      </c>
      <c r="J7" s="2" t="s">
        <v>147</v>
      </c>
    </row>
    <row r="8" spans="1:13" ht="21.75" customHeight="1">
      <c r="A8" s="50" t="s">
        <v>148</v>
      </c>
      <c r="B8" s="50"/>
      <c r="D8" s="5" t="s">
        <v>149</v>
      </c>
      <c r="F8" s="6">
        <f>'درآمد سرمایه گذاری در سهام'!J25</f>
        <v>-3303420786</v>
      </c>
      <c r="H8" s="7">
        <f>F8/$F$13*100</f>
        <v>-0.45311408134464504</v>
      </c>
      <c r="J8" s="7">
        <v>-1.16993061891245E-2</v>
      </c>
      <c r="L8" s="38">
        <f>F8/سهام!$X$18*100</f>
        <v>-1.16993061891245E-2</v>
      </c>
      <c r="M8" s="40">
        <f>F8/$J$19*100</f>
        <v>-4.0358702261454563E-2</v>
      </c>
    </row>
    <row r="9" spans="1:13" ht="21.75" customHeight="1">
      <c r="A9" s="55" t="s">
        <v>150</v>
      </c>
      <c r="B9" s="55"/>
      <c r="D9" s="16" t="s">
        <v>151</v>
      </c>
      <c r="F9" s="10">
        <f>'درآمد سرمایه گذاری در صندوق'!J40</f>
        <v>196808571325</v>
      </c>
      <c r="H9" s="17">
        <f t="shared" ref="H9:H12" si="0">F9/$F$13*100</f>
        <v>26.995269683660407</v>
      </c>
      <c r="J9" s="17">
        <v>0.6970119417827394</v>
      </c>
      <c r="L9" s="38">
        <f>F9/سهام!$X$18*100</f>
        <v>0.6970119417827394</v>
      </c>
      <c r="M9" s="40">
        <f t="shared" ref="M9:M13" si="1">F9/$J$19*100</f>
        <v>2.4044586043262606</v>
      </c>
    </row>
    <row r="10" spans="1:13" ht="21.75" customHeight="1">
      <c r="A10" s="55" t="s">
        <v>152</v>
      </c>
      <c r="B10" s="55"/>
      <c r="D10" s="16" t="s">
        <v>153</v>
      </c>
      <c r="F10" s="10">
        <f>'درآمد سرمایه گذاری در اوراق به'!J46</f>
        <v>205708272852</v>
      </c>
      <c r="H10" s="17">
        <f t="shared" si="0"/>
        <v>28.215998238356899</v>
      </c>
      <c r="J10" s="17">
        <v>0.72853088529652266</v>
      </c>
      <c r="L10" s="38">
        <f>F10/سهام!$X$18*100</f>
        <v>0.72853088529652266</v>
      </c>
      <c r="M10" s="40">
        <f t="shared" si="1"/>
        <v>2.513188441489671</v>
      </c>
    </row>
    <row r="11" spans="1:13" ht="21.75" customHeight="1">
      <c r="A11" s="55" t="s">
        <v>154</v>
      </c>
      <c r="B11" s="55"/>
      <c r="D11" s="16" t="s">
        <v>155</v>
      </c>
      <c r="F11" s="10">
        <v>329515978872</v>
      </c>
      <c r="H11" s="17">
        <f t="shared" si="0"/>
        <v>45.198096072937815</v>
      </c>
      <c r="J11" s="17">
        <v>1.1670049263389868</v>
      </c>
      <c r="L11" s="38">
        <f>F11/سهام!$X$18*100</f>
        <v>1.1670049263389868</v>
      </c>
      <c r="M11" s="40">
        <f t="shared" si="1"/>
        <v>4.0257775630787593</v>
      </c>
    </row>
    <row r="12" spans="1:13" ht="21.75" customHeight="1">
      <c r="A12" s="52" t="s">
        <v>156</v>
      </c>
      <c r="B12" s="52"/>
      <c r="D12" s="8" t="s">
        <v>157</v>
      </c>
      <c r="F12" s="11">
        <f>'سایر درآمدها'!D11</f>
        <v>318959288</v>
      </c>
      <c r="H12" s="12">
        <f t="shared" si="0"/>
        <v>4.3750086389527876E-2</v>
      </c>
      <c r="J12" s="12">
        <v>1.1296176339362491E-3</v>
      </c>
      <c r="L12" s="38">
        <f>F12/سهام!$X$18*100</f>
        <v>1.1296176339362491E-3</v>
      </c>
      <c r="M12" s="40">
        <f t="shared" si="1"/>
        <v>3.8968038805328076E-3</v>
      </c>
    </row>
    <row r="13" spans="1:13" ht="21.75" customHeight="1" thickBot="1">
      <c r="A13" s="49" t="s">
        <v>21</v>
      </c>
      <c r="B13" s="49"/>
      <c r="D13" s="14"/>
      <c r="F13" s="14">
        <f>SUM(F8:F12)</f>
        <v>729048361551</v>
      </c>
      <c r="H13" s="15">
        <f>SUM(H8:H12)</f>
        <v>100</v>
      </c>
      <c r="J13" s="15">
        <f>SUM(J8:J12)</f>
        <v>2.5819780648630606</v>
      </c>
      <c r="L13" s="38">
        <f>F13/سهام!$X$18*100</f>
        <v>2.5819780648630606</v>
      </c>
      <c r="M13" s="40">
        <f t="shared" si="1"/>
        <v>8.9069627105137688</v>
      </c>
    </row>
    <row r="14" spans="1:13" ht="13.5" thickTop="1">
      <c r="F14" s="20">
        <v>729260703894</v>
      </c>
    </row>
    <row r="15" spans="1:13">
      <c r="F15" s="20">
        <v>212342343</v>
      </c>
    </row>
    <row r="16" spans="1:13">
      <c r="F16" s="20">
        <f>F14-F15</f>
        <v>729048361551</v>
      </c>
    </row>
    <row r="17" spans="6:10">
      <c r="F17" s="20">
        <f>F13-F16</f>
        <v>0</v>
      </c>
    </row>
    <row r="19" spans="6:10">
      <c r="J19" s="20">
        <v>8185151159221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Z45"/>
  <sheetViews>
    <sheetView rightToLeft="1" view="pageBreakPreview" topLeftCell="A2" zoomScale="60" zoomScaleNormal="100" workbookViewId="0">
      <selection activeCell="W26" sqref="W26"/>
    </sheetView>
  </sheetViews>
  <sheetFormatPr defaultRowHeight="12.75"/>
  <cols>
    <col min="1" max="1" width="5.140625" customWidth="1"/>
    <col min="2" max="2" width="27.5703125" customWidth="1"/>
    <col min="3" max="3" width="1.28515625" customWidth="1"/>
    <col min="4" max="4" width="13" customWidth="1"/>
    <col min="5" max="5" width="1.28515625" customWidth="1"/>
    <col min="6" max="6" width="16.28515625" bestFit="1" customWidth="1"/>
    <col min="7" max="7" width="1.28515625" customWidth="1"/>
    <col min="8" max="8" width="13" customWidth="1"/>
    <col min="9" max="9" width="1.28515625" customWidth="1"/>
    <col min="10" max="10" width="15.85546875" bestFit="1" customWidth="1"/>
    <col min="11" max="11" width="1.28515625" customWidth="1"/>
    <col min="12" max="12" width="15.5703125" customWidth="1"/>
    <col min="13" max="13" width="1.28515625" customWidth="1"/>
    <col min="14" max="14" width="16.140625" bestFit="1" customWidth="1"/>
    <col min="15" max="16" width="1.28515625" customWidth="1"/>
    <col min="17" max="17" width="16.140625" bestFit="1" customWidth="1"/>
    <col min="18" max="18" width="1.28515625" customWidth="1"/>
    <col min="19" max="19" width="17.28515625" bestFit="1" customWidth="1"/>
    <col min="20" max="20" width="1.28515625" customWidth="1"/>
    <col min="21" max="21" width="17.5703125" bestFit="1" customWidth="1"/>
    <col min="22" max="22" width="1.28515625" customWidth="1"/>
    <col min="23" max="23" width="15.5703125" customWidth="1"/>
    <col min="24" max="24" width="0.28515625" customWidth="1"/>
    <col min="26" max="26" width="25.85546875" customWidth="1"/>
    <col min="28" max="28" width="12.5703125" bestFit="1" customWidth="1"/>
  </cols>
  <sheetData>
    <row r="1" spans="1:26" ht="29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26" ht="21.75" customHeight="1">
      <c r="A2" s="44" t="s">
        <v>141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6" ht="21.75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6" ht="14.45" customHeight="1"/>
    <row r="5" spans="1:26" ht="14.45" customHeight="1">
      <c r="A5" s="1" t="s">
        <v>158</v>
      </c>
      <c r="B5" s="46" t="s">
        <v>159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</row>
    <row r="6" spans="1:26" ht="14.45" customHeight="1">
      <c r="D6" s="47" t="s">
        <v>160</v>
      </c>
      <c r="E6" s="47"/>
      <c r="F6" s="47"/>
      <c r="G6" s="47"/>
      <c r="H6" s="47"/>
      <c r="I6" s="47"/>
      <c r="J6" s="47"/>
      <c r="K6" s="47"/>
      <c r="L6" s="47"/>
      <c r="N6" s="47" t="s">
        <v>161</v>
      </c>
      <c r="O6" s="47"/>
      <c r="P6" s="47"/>
      <c r="Q6" s="47"/>
      <c r="R6" s="47"/>
      <c r="S6" s="47"/>
      <c r="T6" s="47"/>
      <c r="U6" s="47"/>
      <c r="V6" s="47"/>
      <c r="W6" s="47"/>
    </row>
    <row r="7" spans="1:26" ht="14.45" customHeight="1">
      <c r="D7" s="3"/>
      <c r="E7" s="3"/>
      <c r="F7" s="3"/>
      <c r="G7" s="3"/>
      <c r="H7" s="3"/>
      <c r="I7" s="3"/>
      <c r="J7" s="48" t="s">
        <v>21</v>
      </c>
      <c r="K7" s="48"/>
      <c r="L7" s="48"/>
      <c r="N7" s="3"/>
      <c r="O7" s="3"/>
      <c r="P7" s="3"/>
      <c r="Q7" s="3"/>
      <c r="R7" s="3"/>
      <c r="S7" s="3"/>
      <c r="T7" s="3"/>
      <c r="U7" s="48" t="s">
        <v>21</v>
      </c>
      <c r="V7" s="48"/>
      <c r="W7" s="48"/>
    </row>
    <row r="8" spans="1:26" ht="14.45" customHeight="1">
      <c r="A8" s="47" t="s">
        <v>162</v>
      </c>
      <c r="B8" s="47"/>
      <c r="D8" s="2" t="s">
        <v>163</v>
      </c>
      <c r="F8" s="2" t="s">
        <v>164</v>
      </c>
      <c r="H8" s="2" t="s">
        <v>165</v>
      </c>
      <c r="J8" s="4" t="s">
        <v>137</v>
      </c>
      <c r="K8" s="3"/>
      <c r="L8" s="4" t="s">
        <v>146</v>
      </c>
      <c r="N8" s="2" t="s">
        <v>163</v>
      </c>
      <c r="P8" s="47" t="s">
        <v>164</v>
      </c>
      <c r="Q8" s="47"/>
      <c r="S8" s="2" t="s">
        <v>165</v>
      </c>
      <c r="U8" s="4" t="s">
        <v>137</v>
      </c>
      <c r="V8" s="3"/>
      <c r="W8" s="4" t="s">
        <v>146</v>
      </c>
    </row>
    <row r="9" spans="1:26" ht="21.75" customHeight="1">
      <c r="A9" s="50" t="s">
        <v>166</v>
      </c>
      <c r="B9" s="50"/>
      <c r="D9" s="6">
        <v>0</v>
      </c>
      <c r="F9" s="6">
        <v>0</v>
      </c>
      <c r="H9" s="6">
        <v>0</v>
      </c>
      <c r="J9" s="6">
        <v>0</v>
      </c>
      <c r="L9" s="7">
        <v>0</v>
      </c>
      <c r="N9" s="6">
        <v>1680000000</v>
      </c>
      <c r="P9" s="51">
        <v>0</v>
      </c>
      <c r="Q9" s="51"/>
      <c r="S9" s="6">
        <v>241753003</v>
      </c>
      <c r="U9" s="6">
        <v>1921753003</v>
      </c>
      <c r="W9" s="7">
        <v>0.02</v>
      </c>
      <c r="Z9" s="20"/>
    </row>
    <row r="10" spans="1:26" ht="21.75" customHeight="1">
      <c r="A10" s="55" t="s">
        <v>167</v>
      </c>
      <c r="B10" s="55"/>
      <c r="D10" s="10">
        <v>0</v>
      </c>
      <c r="F10" s="10">
        <v>0</v>
      </c>
      <c r="H10" s="10">
        <v>0</v>
      </c>
      <c r="J10" s="10">
        <v>0</v>
      </c>
      <c r="L10" s="17">
        <v>0</v>
      </c>
      <c r="N10" s="10">
        <v>2808063580</v>
      </c>
      <c r="P10" s="53">
        <v>0</v>
      </c>
      <c r="Q10" s="53"/>
      <c r="S10" s="10">
        <v>-15125749685</v>
      </c>
      <c r="U10" s="10">
        <v>-12317686105</v>
      </c>
      <c r="W10" s="17">
        <v>-0.15</v>
      </c>
      <c r="Z10" s="20"/>
    </row>
    <row r="11" spans="1:26" ht="21.75" customHeight="1">
      <c r="A11" s="55" t="s">
        <v>168</v>
      </c>
      <c r="B11" s="55"/>
      <c r="D11" s="10">
        <v>0</v>
      </c>
      <c r="F11" s="10">
        <v>0</v>
      </c>
      <c r="H11" s="10">
        <v>0</v>
      </c>
      <c r="J11" s="10">
        <v>0</v>
      </c>
      <c r="L11" s="17">
        <v>0</v>
      </c>
      <c r="N11" s="10">
        <v>3150000000</v>
      </c>
      <c r="P11" s="53">
        <v>0</v>
      </c>
      <c r="Q11" s="53"/>
      <c r="S11" s="10">
        <v>-3731503411</v>
      </c>
      <c r="U11" s="10">
        <v>-581503411</v>
      </c>
      <c r="W11" s="17">
        <v>-0.01</v>
      </c>
      <c r="Z11" s="20"/>
    </row>
    <row r="12" spans="1:26" ht="21.75" customHeight="1">
      <c r="A12" s="55" t="s">
        <v>169</v>
      </c>
      <c r="B12" s="55"/>
      <c r="D12" s="10">
        <v>0</v>
      </c>
      <c r="F12" s="10">
        <v>0</v>
      </c>
      <c r="H12" s="10">
        <v>0</v>
      </c>
      <c r="J12" s="10">
        <v>0</v>
      </c>
      <c r="L12" s="17">
        <v>0</v>
      </c>
      <c r="N12" s="10">
        <v>1480000370</v>
      </c>
      <c r="P12" s="53">
        <v>0</v>
      </c>
      <c r="Q12" s="53"/>
      <c r="S12" s="10">
        <v>-1031268343</v>
      </c>
      <c r="U12" s="10">
        <v>448732012</v>
      </c>
      <c r="W12" s="17">
        <v>0.01</v>
      </c>
      <c r="Z12" s="20"/>
    </row>
    <row r="13" spans="1:26" ht="21.75" customHeight="1">
      <c r="A13" s="55" t="s">
        <v>170</v>
      </c>
      <c r="B13" s="55"/>
      <c r="D13" s="10">
        <v>0</v>
      </c>
      <c r="F13" s="10">
        <v>0</v>
      </c>
      <c r="H13" s="10">
        <v>0</v>
      </c>
      <c r="J13" s="10">
        <v>0</v>
      </c>
      <c r="L13" s="17">
        <v>0</v>
      </c>
      <c r="N13" s="10">
        <v>3990000000</v>
      </c>
      <c r="P13" s="53">
        <v>0</v>
      </c>
      <c r="Q13" s="53"/>
      <c r="S13" s="10">
        <v>14871718524</v>
      </c>
      <c r="U13" s="10">
        <v>18861718524</v>
      </c>
      <c r="W13" s="17">
        <v>0.23</v>
      </c>
      <c r="Z13" s="20"/>
    </row>
    <row r="14" spans="1:26" ht="21.75" customHeight="1">
      <c r="A14" s="55" t="s">
        <v>171</v>
      </c>
      <c r="B14" s="55"/>
      <c r="D14" s="10">
        <v>0</v>
      </c>
      <c r="F14" s="10">
        <v>0</v>
      </c>
      <c r="H14" s="10">
        <v>0</v>
      </c>
      <c r="J14" s="10">
        <v>0</v>
      </c>
      <c r="L14" s="17">
        <v>0</v>
      </c>
      <c r="N14" s="10">
        <v>0</v>
      </c>
      <c r="P14" s="53">
        <v>0</v>
      </c>
      <c r="Q14" s="53"/>
      <c r="S14" s="10">
        <v>295445273</v>
      </c>
      <c r="U14" s="10">
        <v>295445273</v>
      </c>
      <c r="W14" s="17">
        <v>0</v>
      </c>
      <c r="Z14" s="20"/>
    </row>
    <row r="15" spans="1:26" ht="21.75" customHeight="1">
      <c r="A15" s="55" t="s">
        <v>172</v>
      </c>
      <c r="B15" s="55"/>
      <c r="D15" s="10">
        <v>0</v>
      </c>
      <c r="F15" s="10">
        <v>0</v>
      </c>
      <c r="H15" s="10">
        <v>0</v>
      </c>
      <c r="J15" s="10">
        <v>0</v>
      </c>
      <c r="L15" s="17">
        <v>0</v>
      </c>
      <c r="N15" s="10">
        <v>0</v>
      </c>
      <c r="P15" s="53">
        <v>0</v>
      </c>
      <c r="Q15" s="53"/>
      <c r="S15" s="10">
        <v>12325260315</v>
      </c>
      <c r="U15" s="10">
        <v>12325260315</v>
      </c>
      <c r="W15" s="17">
        <v>0.15</v>
      </c>
      <c r="Z15" s="20"/>
    </row>
    <row r="16" spans="1:26" ht="21.75" customHeight="1">
      <c r="A16" s="55" t="s">
        <v>173</v>
      </c>
      <c r="B16" s="55"/>
      <c r="D16" s="10">
        <v>0</v>
      </c>
      <c r="F16" s="10">
        <v>0</v>
      </c>
      <c r="H16" s="10">
        <v>0</v>
      </c>
      <c r="J16" s="10">
        <v>0</v>
      </c>
      <c r="L16" s="17">
        <v>0</v>
      </c>
      <c r="N16" s="10">
        <v>0</v>
      </c>
      <c r="P16" s="53">
        <v>0</v>
      </c>
      <c r="Q16" s="53"/>
      <c r="S16" s="10">
        <v>3204526388</v>
      </c>
      <c r="U16" s="10">
        <v>3204526388</v>
      </c>
      <c r="W16" s="17">
        <v>0.04</v>
      </c>
      <c r="Z16" s="20"/>
    </row>
    <row r="17" spans="1:26" ht="21.75" customHeight="1">
      <c r="A17" s="55" t="s">
        <v>174</v>
      </c>
      <c r="B17" s="55"/>
      <c r="D17" s="10">
        <v>0</v>
      </c>
      <c r="F17" s="10">
        <v>0</v>
      </c>
      <c r="H17" s="10">
        <v>0</v>
      </c>
      <c r="J17" s="10">
        <v>0</v>
      </c>
      <c r="L17" s="17">
        <v>0</v>
      </c>
      <c r="N17" s="10">
        <v>0</v>
      </c>
      <c r="P17" s="53">
        <v>0</v>
      </c>
      <c r="Q17" s="53"/>
      <c r="S17" s="10">
        <v>54216130</v>
      </c>
      <c r="U17" s="10">
        <v>54216130</v>
      </c>
      <c r="W17" s="17">
        <v>0</v>
      </c>
      <c r="Z17" s="20"/>
    </row>
    <row r="18" spans="1:26" ht="21.75" customHeight="1">
      <c r="A18" s="55" t="s">
        <v>175</v>
      </c>
      <c r="B18" s="55"/>
      <c r="D18" s="10">
        <v>0</v>
      </c>
      <c r="F18" s="10">
        <v>0</v>
      </c>
      <c r="H18" s="10">
        <v>0</v>
      </c>
      <c r="J18" s="10">
        <v>0</v>
      </c>
      <c r="L18" s="17">
        <v>0</v>
      </c>
      <c r="N18" s="10">
        <v>0</v>
      </c>
      <c r="P18" s="53">
        <v>0</v>
      </c>
      <c r="Q18" s="53"/>
      <c r="S18" s="10">
        <v>-4489795900</v>
      </c>
      <c r="U18" s="10">
        <v>-4489795900</v>
      </c>
      <c r="W18" s="17">
        <v>-0.05</v>
      </c>
      <c r="Z18" s="20"/>
    </row>
    <row r="19" spans="1:26" ht="21.75" customHeight="1">
      <c r="A19" s="55" t="s">
        <v>176</v>
      </c>
      <c r="B19" s="55"/>
      <c r="D19" s="10">
        <v>0</v>
      </c>
      <c r="F19" s="10">
        <v>0</v>
      </c>
      <c r="H19" s="10">
        <v>0</v>
      </c>
      <c r="J19" s="10">
        <v>0</v>
      </c>
      <c r="L19" s="17">
        <v>0</v>
      </c>
      <c r="N19" s="10">
        <v>420000000</v>
      </c>
      <c r="P19" s="53">
        <v>0</v>
      </c>
      <c r="Q19" s="53"/>
      <c r="S19" s="10">
        <v>7084263692</v>
      </c>
      <c r="U19" s="10">
        <v>7504263692</v>
      </c>
      <c r="W19" s="17">
        <v>0.09</v>
      </c>
      <c r="Z19" s="20"/>
    </row>
    <row r="20" spans="1:26" ht="21.75" customHeight="1">
      <c r="A20" s="55" t="s">
        <v>19</v>
      </c>
      <c r="B20" s="55"/>
      <c r="D20" s="10">
        <v>0</v>
      </c>
      <c r="F20" s="10">
        <v>11652862</v>
      </c>
      <c r="H20" s="10">
        <v>0</v>
      </c>
      <c r="J20" s="10">
        <v>11652862</v>
      </c>
      <c r="L20" s="17">
        <v>0</v>
      </c>
      <c r="N20" s="10">
        <v>0</v>
      </c>
      <c r="P20" s="53">
        <v>25671918</v>
      </c>
      <c r="Q20" s="53"/>
      <c r="S20" s="10">
        <v>-16471720</v>
      </c>
      <c r="U20" s="10">
        <v>9200198</v>
      </c>
      <c r="W20" s="17">
        <v>0</v>
      </c>
      <c r="Z20" s="20"/>
    </row>
    <row r="21" spans="1:26" ht="21.75" customHeight="1">
      <c r="A21" s="55" t="s">
        <v>177</v>
      </c>
      <c r="B21" s="55"/>
      <c r="D21" s="10">
        <v>0</v>
      </c>
      <c r="F21" s="10">
        <v>0</v>
      </c>
      <c r="H21" s="10">
        <v>0</v>
      </c>
      <c r="J21" s="10">
        <v>0</v>
      </c>
      <c r="L21" s="17">
        <v>0</v>
      </c>
      <c r="N21" s="10">
        <v>0</v>
      </c>
      <c r="P21" s="53">
        <v>0</v>
      </c>
      <c r="Q21" s="53"/>
      <c r="S21" s="10">
        <v>-751903539</v>
      </c>
      <c r="U21" s="10">
        <v>-751903539</v>
      </c>
      <c r="W21" s="17">
        <v>-0.01</v>
      </c>
      <c r="Z21" s="20"/>
    </row>
    <row r="22" spans="1:26" ht="21.75" customHeight="1">
      <c r="A22" s="55" t="s">
        <v>178</v>
      </c>
      <c r="B22" s="55"/>
      <c r="D22" s="10">
        <v>0</v>
      </c>
      <c r="F22" s="10">
        <v>0</v>
      </c>
      <c r="H22" s="10">
        <v>0</v>
      </c>
      <c r="J22" s="10">
        <v>0</v>
      </c>
      <c r="L22" s="17">
        <v>0</v>
      </c>
      <c r="N22" s="10">
        <v>0</v>
      </c>
      <c r="P22" s="53">
        <v>0</v>
      </c>
      <c r="Q22" s="53"/>
      <c r="S22" s="10">
        <v>407398054</v>
      </c>
      <c r="U22" s="10">
        <v>407398054</v>
      </c>
      <c r="W22" s="17">
        <v>0</v>
      </c>
      <c r="Z22" s="20"/>
    </row>
    <row r="23" spans="1:26" ht="21.75" customHeight="1">
      <c r="A23" s="55" t="s">
        <v>179</v>
      </c>
      <c r="B23" s="55"/>
      <c r="D23" s="10">
        <v>0</v>
      </c>
      <c r="F23" s="10">
        <v>0</v>
      </c>
      <c r="H23" s="10">
        <v>0</v>
      </c>
      <c r="J23" s="10">
        <v>0</v>
      </c>
      <c r="L23" s="17">
        <v>0</v>
      </c>
      <c r="N23" s="10">
        <v>1872000000</v>
      </c>
      <c r="P23" s="53">
        <v>0</v>
      </c>
      <c r="Q23" s="53"/>
      <c r="S23" s="10">
        <v>-665887570</v>
      </c>
      <c r="U23" s="10">
        <v>1206112430</v>
      </c>
      <c r="W23" s="17">
        <v>0.01</v>
      </c>
      <c r="Z23" s="20"/>
    </row>
    <row r="24" spans="1:26" ht="21.75" customHeight="1">
      <c r="A24" s="52" t="s">
        <v>20</v>
      </c>
      <c r="B24" s="52"/>
      <c r="D24" s="11">
        <v>0</v>
      </c>
      <c r="F24" s="11">
        <v>-3315073648</v>
      </c>
      <c r="H24" s="11">
        <v>0</v>
      </c>
      <c r="J24" s="11">
        <v>-3315073648</v>
      </c>
      <c r="L24" s="12">
        <v>-0.45</v>
      </c>
      <c r="N24" s="11">
        <v>0</v>
      </c>
      <c r="P24" s="53">
        <v>-3315073648</v>
      </c>
      <c r="Q24" s="54"/>
      <c r="S24" s="11">
        <v>0</v>
      </c>
      <c r="U24" s="11">
        <v>-3315073648</v>
      </c>
      <c r="W24" s="12">
        <v>-0.04</v>
      </c>
      <c r="Z24" s="20"/>
    </row>
    <row r="25" spans="1:26" ht="21.75" customHeight="1" thickBot="1">
      <c r="A25" s="49" t="s">
        <v>21</v>
      </c>
      <c r="B25" s="49"/>
      <c r="D25" s="14">
        <v>0</v>
      </c>
      <c r="F25" s="14">
        <f>SUM(F9:F24)</f>
        <v>-3303420786</v>
      </c>
      <c r="H25" s="14">
        <f>SUM(H9:H24)</f>
        <v>0</v>
      </c>
      <c r="J25" s="14">
        <f>SUM(J9:J24)</f>
        <v>-3303420786</v>
      </c>
      <c r="L25" s="15">
        <f>SUM(L9:L24)</f>
        <v>-0.45</v>
      </c>
      <c r="N25" s="14">
        <f>SUM(N9:N24)</f>
        <v>15400063950</v>
      </c>
      <c r="Q25" s="14">
        <f>SUM(P9:Q24)</f>
        <v>-3289401730</v>
      </c>
      <c r="S25" s="14">
        <f>SUM(S9:S24)</f>
        <v>12672001211</v>
      </c>
      <c r="U25" s="14">
        <f>SUM(U9:U24)</f>
        <v>24782663416</v>
      </c>
      <c r="W25" s="15">
        <f>SUM(W9:W24)</f>
        <v>0.28999999999999998</v>
      </c>
      <c r="Z25" s="20"/>
    </row>
    <row r="26" spans="1:26" ht="13.5" thickTop="1">
      <c r="F26" s="20">
        <v>-3303420786</v>
      </c>
      <c r="N26" s="20">
        <v>15400063950</v>
      </c>
      <c r="Q26" s="20">
        <v>-3289401730</v>
      </c>
      <c r="S26" s="20">
        <f>S25-'درآمد ناشی از فروش '!T22</f>
        <v>-27311498427</v>
      </c>
      <c r="U26" s="20"/>
    </row>
    <row r="27" spans="1:26">
      <c r="F27" s="20">
        <f>F25-F26</f>
        <v>0</v>
      </c>
      <c r="N27" s="20">
        <f>N25-N26</f>
        <v>0</v>
      </c>
      <c r="Q27" s="20">
        <f>Q25-Q26</f>
        <v>0</v>
      </c>
      <c r="S27" s="20"/>
      <c r="U27" s="20"/>
    </row>
    <row r="28" spans="1:26">
      <c r="S28" s="20"/>
    </row>
    <row r="29" spans="1:26">
      <c r="S29" s="20"/>
    </row>
    <row r="30" spans="1:26">
      <c r="S30" s="20"/>
    </row>
    <row r="31" spans="1:26">
      <c r="S31" s="20"/>
    </row>
    <row r="32" spans="1:26">
      <c r="S32" s="20"/>
    </row>
    <row r="33" spans="17:21">
      <c r="S33" s="20"/>
    </row>
    <row r="34" spans="17:21">
      <c r="S34" s="20"/>
    </row>
    <row r="35" spans="17:21">
      <c r="S35" s="20"/>
    </row>
    <row r="36" spans="17:21">
      <c r="Q36" s="20"/>
      <c r="S36" s="20"/>
      <c r="U36" s="20"/>
    </row>
    <row r="37" spans="17:21">
      <c r="Q37" s="20"/>
      <c r="S37" s="20"/>
      <c r="U37" s="20"/>
    </row>
    <row r="43" spans="17:21">
      <c r="Q43" s="20"/>
    </row>
    <row r="44" spans="17:21">
      <c r="Q44" s="20"/>
    </row>
    <row r="45" spans="17:21">
      <c r="Q45" s="20"/>
    </row>
  </sheetData>
  <mergeCells count="43">
    <mergeCell ref="A25:B25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AF60"/>
  <sheetViews>
    <sheetView rightToLeft="1" view="pageBreakPreview" topLeftCell="A10" zoomScale="60" zoomScaleNormal="90" workbookViewId="0">
      <selection activeCell="Q47" sqref="Q47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7.7109375" bestFit="1" customWidth="1"/>
    <col min="7" max="7" width="1.28515625" customWidth="1"/>
    <col min="8" max="8" width="16.140625" bestFit="1" customWidth="1"/>
    <col min="9" max="9" width="1.28515625" customWidth="1"/>
    <col min="10" max="10" width="17.570312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7.28515625" bestFit="1" customWidth="1"/>
    <col min="18" max="18" width="1.28515625" customWidth="1"/>
    <col min="19" max="19" width="17.5703125" bestFit="1" customWidth="1"/>
    <col min="20" max="20" width="1.28515625" customWidth="1"/>
    <col min="21" max="21" width="19.140625" bestFit="1" customWidth="1"/>
    <col min="22" max="22" width="1.28515625" customWidth="1"/>
    <col min="23" max="23" width="15.5703125" customWidth="1"/>
    <col min="24" max="24" width="0.28515625" customWidth="1"/>
    <col min="25" max="26" width="0" hidden="1" customWidth="1"/>
    <col min="27" max="27" width="21" hidden="1" customWidth="1"/>
    <col min="28" max="28" width="12.42578125" hidden="1" customWidth="1"/>
    <col min="29" max="29" width="12" hidden="1" customWidth="1"/>
    <col min="30" max="30" width="53" hidden="1" customWidth="1"/>
    <col min="31" max="31" width="17.7109375" style="21" hidden="1" customWidth="1"/>
    <col min="32" max="32" width="11" hidden="1" customWidth="1"/>
    <col min="33" max="33" width="0" hidden="1" customWidth="1"/>
  </cols>
  <sheetData>
    <row r="1" spans="1:32" ht="29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32" ht="21.75" customHeight="1">
      <c r="A2" s="44" t="s">
        <v>141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32" ht="21.75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32" ht="14.45" customHeight="1"/>
    <row r="5" spans="1:32" ht="14.45" customHeight="1">
      <c r="A5" s="1" t="s">
        <v>180</v>
      </c>
      <c r="B5" s="46" t="s">
        <v>181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</row>
    <row r="6" spans="1:32" ht="14.45" customHeight="1">
      <c r="D6" s="47" t="s">
        <v>160</v>
      </c>
      <c r="E6" s="47"/>
      <c r="F6" s="47"/>
      <c r="G6" s="47"/>
      <c r="H6" s="47"/>
      <c r="I6" s="47"/>
      <c r="J6" s="47"/>
      <c r="K6" s="47"/>
      <c r="L6" s="47"/>
      <c r="N6" s="47" t="s">
        <v>161</v>
      </c>
      <c r="O6" s="47"/>
      <c r="P6" s="47"/>
      <c r="Q6" s="47"/>
      <c r="R6" s="47"/>
      <c r="S6" s="47"/>
      <c r="T6" s="47"/>
      <c r="U6" s="47"/>
      <c r="V6" s="47"/>
      <c r="W6" s="47"/>
    </row>
    <row r="7" spans="1:32" ht="14.45" customHeight="1">
      <c r="D7" s="3"/>
      <c r="E7" s="3"/>
      <c r="F7" s="3"/>
      <c r="G7" s="3"/>
      <c r="H7" s="3"/>
      <c r="I7" s="3"/>
      <c r="J7" s="48" t="s">
        <v>21</v>
      </c>
      <c r="K7" s="48"/>
      <c r="L7" s="48"/>
      <c r="N7" s="3"/>
      <c r="O7" s="3"/>
      <c r="P7" s="3"/>
      <c r="Q7" s="3"/>
      <c r="R7" s="3"/>
      <c r="S7" s="3"/>
      <c r="T7" s="3"/>
      <c r="U7" s="48" t="s">
        <v>21</v>
      </c>
      <c r="V7" s="48"/>
      <c r="W7" s="48"/>
    </row>
    <row r="8" spans="1:32" ht="14.45" customHeight="1">
      <c r="A8" s="47" t="s">
        <v>28</v>
      </c>
      <c r="B8" s="47"/>
      <c r="D8" s="2" t="s">
        <v>182</v>
      </c>
      <c r="F8" s="2" t="s">
        <v>164</v>
      </c>
      <c r="H8" s="2" t="s">
        <v>165</v>
      </c>
      <c r="J8" s="4" t="s">
        <v>137</v>
      </c>
      <c r="K8" s="3"/>
      <c r="L8" s="4" t="s">
        <v>146</v>
      </c>
      <c r="N8" s="2" t="s">
        <v>182</v>
      </c>
      <c r="P8" s="47" t="s">
        <v>164</v>
      </c>
      <c r="Q8" s="47"/>
      <c r="S8" s="2" t="s">
        <v>165</v>
      </c>
      <c r="U8" s="4" t="s">
        <v>137</v>
      </c>
      <c r="V8" s="3"/>
      <c r="W8" s="4" t="s">
        <v>146</v>
      </c>
    </row>
    <row r="9" spans="1:32" ht="21.75" customHeight="1">
      <c r="A9" s="50" t="s">
        <v>35</v>
      </c>
      <c r="B9" s="50"/>
      <c r="D9" s="6">
        <v>0</v>
      </c>
      <c r="F9" s="6">
        <v>-5806888585</v>
      </c>
      <c r="H9" s="6">
        <v>6575351421</v>
      </c>
      <c r="J9" s="6">
        <f>D9+F9+H9</f>
        <v>768462836</v>
      </c>
      <c r="L9" s="7">
        <v>0.9</v>
      </c>
      <c r="N9" s="6">
        <v>0</v>
      </c>
      <c r="P9" s="51">
        <v>0</v>
      </c>
      <c r="Q9" s="51"/>
      <c r="S9" s="6">
        <v>7115441238</v>
      </c>
      <c r="U9" s="6">
        <f>N9+P9+S9</f>
        <v>7115441238</v>
      </c>
      <c r="W9" s="7">
        <v>0.09</v>
      </c>
    </row>
    <row r="10" spans="1:32" ht="21.75" customHeight="1">
      <c r="A10" s="55" t="s">
        <v>42</v>
      </c>
      <c r="B10" s="55"/>
      <c r="D10" s="10">
        <v>0</v>
      </c>
      <c r="F10" s="10">
        <v>-34244769793</v>
      </c>
      <c r="H10" s="10">
        <v>48698395539</v>
      </c>
      <c r="J10" s="10">
        <f t="shared" ref="J10:J39" si="0">D10+F10+H10</f>
        <v>14453625746</v>
      </c>
      <c r="L10" s="17">
        <v>1.98</v>
      </c>
      <c r="N10" s="10">
        <v>0</v>
      </c>
      <c r="P10" s="53">
        <v>37496757920</v>
      </c>
      <c r="Q10" s="53"/>
      <c r="S10" s="10">
        <v>45995102113</v>
      </c>
      <c r="U10" s="10">
        <f t="shared" ref="U10:U39" si="1">N10+P10+S10</f>
        <v>83491860033</v>
      </c>
      <c r="W10" s="17">
        <v>1.02</v>
      </c>
      <c r="Z10" t="s">
        <v>35</v>
      </c>
      <c r="AA10" s="21">
        <v>7115441238</v>
      </c>
      <c r="AB10">
        <f>VLOOKUP(AA10,$S$9:$S$39,1,0)</f>
        <v>7115441238</v>
      </c>
      <c r="AD10" t="s">
        <v>292</v>
      </c>
      <c r="AE10" s="21">
        <v>8421150415</v>
      </c>
      <c r="AF10">
        <f>VLOOKUP(AE10,$P$9:$Q$39,1,0)</f>
        <v>8421150415</v>
      </c>
    </row>
    <row r="11" spans="1:32" ht="21.75" customHeight="1">
      <c r="A11" s="55" t="s">
        <v>45</v>
      </c>
      <c r="B11" s="55"/>
      <c r="D11" s="10">
        <v>0</v>
      </c>
      <c r="F11" s="10">
        <v>6157510941</v>
      </c>
      <c r="H11" s="10">
        <v>1161187957</v>
      </c>
      <c r="J11" s="10">
        <f t="shared" si="0"/>
        <v>7318698898</v>
      </c>
      <c r="L11" s="17">
        <v>1</v>
      </c>
      <c r="N11" s="10">
        <v>0</v>
      </c>
      <c r="P11" s="53">
        <v>6157510941</v>
      </c>
      <c r="Q11" s="53"/>
      <c r="S11" s="10">
        <v>101937321782</v>
      </c>
      <c r="U11" s="10">
        <f t="shared" si="1"/>
        <v>108094832723</v>
      </c>
      <c r="W11" s="17">
        <v>1.32</v>
      </c>
      <c r="Z11" t="s">
        <v>42</v>
      </c>
      <c r="AA11" s="21">
        <v>45995102113</v>
      </c>
      <c r="AB11">
        <f t="shared" ref="AB11:AB31" si="2">VLOOKUP(AA11,$S$9:$S$39,1,0)</f>
        <v>45995102113</v>
      </c>
      <c r="AD11" t="s">
        <v>293</v>
      </c>
      <c r="AE11" s="21">
        <v>83856229704</v>
      </c>
      <c r="AF11">
        <f t="shared" ref="AF11:AF40" si="3">VLOOKUP(AE11,$P$9:$Q$39,1,0)</f>
        <v>83856229704</v>
      </c>
    </row>
    <row r="12" spans="1:32" ht="21.75" customHeight="1">
      <c r="A12" s="55" t="s">
        <v>33</v>
      </c>
      <c r="B12" s="55"/>
      <c r="D12" s="10">
        <v>0</v>
      </c>
      <c r="F12" s="10">
        <v>36128808204</v>
      </c>
      <c r="H12" s="10">
        <v>17155499656</v>
      </c>
      <c r="J12" s="10">
        <f t="shared" si="0"/>
        <v>53284307860</v>
      </c>
      <c r="L12" s="17">
        <v>7.31</v>
      </c>
      <c r="N12" s="10">
        <v>0</v>
      </c>
      <c r="P12" s="53">
        <v>78034602307</v>
      </c>
      <c r="Q12" s="53"/>
      <c r="S12" s="10">
        <v>21559186537</v>
      </c>
      <c r="U12" s="10">
        <f t="shared" si="1"/>
        <v>99593788844</v>
      </c>
      <c r="W12" s="17">
        <v>1.22</v>
      </c>
      <c r="Z12" t="s">
        <v>45</v>
      </c>
      <c r="AA12" s="21">
        <v>101937321782</v>
      </c>
      <c r="AB12">
        <f t="shared" si="2"/>
        <v>101937321782</v>
      </c>
      <c r="AD12" t="s">
        <v>294</v>
      </c>
      <c r="AE12" s="21">
        <v>0</v>
      </c>
      <c r="AF12">
        <f t="shared" si="3"/>
        <v>0</v>
      </c>
    </row>
    <row r="13" spans="1:32" ht="21.75" customHeight="1">
      <c r="A13" s="55" t="s">
        <v>44</v>
      </c>
      <c r="B13" s="55"/>
      <c r="D13" s="10">
        <v>0</v>
      </c>
      <c r="F13" s="10">
        <v>6692042766</v>
      </c>
      <c r="H13" s="10">
        <v>1289433600</v>
      </c>
      <c r="J13" s="10">
        <f t="shared" si="0"/>
        <v>7981476366</v>
      </c>
      <c r="L13" s="17">
        <v>1.0900000000000001</v>
      </c>
      <c r="N13" s="10">
        <v>0</v>
      </c>
      <c r="P13" s="53">
        <v>6692042766</v>
      </c>
      <c r="Q13" s="53"/>
      <c r="S13" s="10">
        <v>197349126495</v>
      </c>
      <c r="U13" s="10">
        <f t="shared" si="1"/>
        <v>204041169261</v>
      </c>
      <c r="W13" s="17">
        <v>2.4900000000000002</v>
      </c>
      <c r="Z13" t="s">
        <v>33</v>
      </c>
      <c r="AA13" s="21">
        <v>21559186537</v>
      </c>
      <c r="AB13">
        <f t="shared" si="2"/>
        <v>21559186537</v>
      </c>
      <c r="AD13" t="s">
        <v>295</v>
      </c>
      <c r="AE13" s="21">
        <v>0</v>
      </c>
      <c r="AF13">
        <f t="shared" si="3"/>
        <v>0</v>
      </c>
    </row>
    <row r="14" spans="1:32" ht="21.75" customHeight="1">
      <c r="A14" s="55" t="s">
        <v>46</v>
      </c>
      <c r="B14" s="55"/>
      <c r="D14" s="10">
        <v>0</v>
      </c>
      <c r="F14" s="10">
        <v>3211175025</v>
      </c>
      <c r="H14" s="10">
        <v>0</v>
      </c>
      <c r="J14" s="10">
        <f t="shared" si="0"/>
        <v>3211175025</v>
      </c>
      <c r="L14" s="17">
        <v>0.44</v>
      </c>
      <c r="N14" s="10">
        <v>0</v>
      </c>
      <c r="P14" s="53">
        <v>3211175025</v>
      </c>
      <c r="Q14" s="53"/>
      <c r="S14" s="10">
        <v>89770477571</v>
      </c>
      <c r="U14" s="10">
        <f t="shared" si="1"/>
        <v>92981652596</v>
      </c>
      <c r="W14" s="17">
        <v>1.1399999999999999</v>
      </c>
      <c r="Z14" t="s">
        <v>44</v>
      </c>
      <c r="AA14" s="21">
        <v>197349126495</v>
      </c>
      <c r="AB14">
        <f t="shared" si="2"/>
        <v>197349126495</v>
      </c>
      <c r="AD14" t="s">
        <v>296</v>
      </c>
      <c r="AE14" s="21">
        <v>0</v>
      </c>
      <c r="AF14">
        <f t="shared" si="3"/>
        <v>0</v>
      </c>
    </row>
    <row r="15" spans="1:32" ht="21.75" customHeight="1">
      <c r="A15" s="55" t="s">
        <v>183</v>
      </c>
      <c r="B15" s="55"/>
      <c r="D15" s="10">
        <v>0</v>
      </c>
      <c r="F15" s="10">
        <v>0</v>
      </c>
      <c r="H15" s="10">
        <v>0</v>
      </c>
      <c r="J15" s="10">
        <f t="shared" si="0"/>
        <v>0</v>
      </c>
      <c r="L15" s="17">
        <v>0</v>
      </c>
      <c r="N15" s="10">
        <v>0</v>
      </c>
      <c r="P15" s="53">
        <v>0</v>
      </c>
      <c r="Q15" s="53"/>
      <c r="S15" s="10">
        <v>926644310</v>
      </c>
      <c r="U15" s="10">
        <f t="shared" si="1"/>
        <v>926644310</v>
      </c>
      <c r="W15" s="17">
        <v>0.01</v>
      </c>
      <c r="Z15" t="s">
        <v>46</v>
      </c>
      <c r="AA15" s="21">
        <v>89770477571</v>
      </c>
      <c r="AB15">
        <f t="shared" si="2"/>
        <v>89770477571</v>
      </c>
      <c r="AD15" t="s">
        <v>297</v>
      </c>
      <c r="AE15" s="21">
        <v>0</v>
      </c>
      <c r="AF15">
        <f t="shared" si="3"/>
        <v>0</v>
      </c>
    </row>
    <row r="16" spans="1:32" ht="21.75" customHeight="1">
      <c r="A16" s="55" t="s">
        <v>184</v>
      </c>
      <c r="B16" s="55"/>
      <c r="D16" s="10">
        <v>0</v>
      </c>
      <c r="F16" s="10">
        <v>0</v>
      </c>
      <c r="H16" s="10">
        <v>0</v>
      </c>
      <c r="J16" s="10">
        <f t="shared" si="0"/>
        <v>0</v>
      </c>
      <c r="L16" s="17">
        <v>0</v>
      </c>
      <c r="N16" s="10">
        <v>0</v>
      </c>
      <c r="P16" s="53">
        <v>0</v>
      </c>
      <c r="Q16" s="53"/>
      <c r="S16" s="10">
        <v>429926023</v>
      </c>
      <c r="U16" s="10">
        <f t="shared" si="1"/>
        <v>429926023</v>
      </c>
      <c r="W16" s="17">
        <v>0.01</v>
      </c>
      <c r="Z16" t="s">
        <v>183</v>
      </c>
      <c r="AA16" s="21">
        <v>926644310</v>
      </c>
      <c r="AB16">
        <f t="shared" si="2"/>
        <v>926644310</v>
      </c>
      <c r="AD16" t="s">
        <v>298</v>
      </c>
      <c r="AE16" s="21">
        <v>44607239416</v>
      </c>
      <c r="AF16">
        <f t="shared" si="3"/>
        <v>44607239416</v>
      </c>
    </row>
    <row r="17" spans="1:32" ht="21.75" customHeight="1">
      <c r="A17" s="55" t="s">
        <v>185</v>
      </c>
      <c r="B17" s="55"/>
      <c r="D17" s="10">
        <v>0</v>
      </c>
      <c r="F17" s="10">
        <v>0</v>
      </c>
      <c r="H17" s="10">
        <v>0</v>
      </c>
      <c r="J17" s="10">
        <f t="shared" si="0"/>
        <v>0</v>
      </c>
      <c r="L17" s="17">
        <v>0</v>
      </c>
      <c r="N17" s="10">
        <v>0</v>
      </c>
      <c r="P17" s="53">
        <v>0</v>
      </c>
      <c r="Q17" s="53"/>
      <c r="S17" s="10">
        <v>1322857987</v>
      </c>
      <c r="U17" s="10">
        <f t="shared" si="1"/>
        <v>1322857987</v>
      </c>
      <c r="W17" s="17">
        <v>0.02</v>
      </c>
      <c r="Z17" t="s">
        <v>184</v>
      </c>
      <c r="AA17" s="21">
        <v>429926023</v>
      </c>
      <c r="AB17">
        <f t="shared" si="2"/>
        <v>429926023</v>
      </c>
      <c r="AD17" t="s">
        <v>299</v>
      </c>
      <c r="AE17" s="21">
        <v>0</v>
      </c>
      <c r="AF17">
        <f t="shared" si="3"/>
        <v>0</v>
      </c>
    </row>
    <row r="18" spans="1:32" ht="21.75" customHeight="1">
      <c r="A18" s="55" t="s">
        <v>186</v>
      </c>
      <c r="B18" s="55"/>
      <c r="D18" s="10">
        <v>0</v>
      </c>
      <c r="F18" s="10">
        <v>0</v>
      </c>
      <c r="H18" s="10">
        <v>0</v>
      </c>
      <c r="J18" s="10">
        <f t="shared" si="0"/>
        <v>0</v>
      </c>
      <c r="L18" s="17">
        <v>0</v>
      </c>
      <c r="N18" s="10">
        <v>0</v>
      </c>
      <c r="P18" s="53">
        <v>0</v>
      </c>
      <c r="Q18" s="53"/>
      <c r="S18" s="10">
        <v>-731059324</v>
      </c>
      <c r="U18" s="10">
        <f t="shared" si="1"/>
        <v>-731059324</v>
      </c>
      <c r="W18" s="17">
        <v>-0.01</v>
      </c>
      <c r="Z18" t="s">
        <v>185</v>
      </c>
      <c r="AA18" s="21">
        <v>1322857987</v>
      </c>
      <c r="AB18">
        <f t="shared" si="2"/>
        <v>1322857987</v>
      </c>
      <c r="AD18" t="s">
        <v>300</v>
      </c>
      <c r="AE18" s="21">
        <v>0</v>
      </c>
      <c r="AF18">
        <f t="shared" si="3"/>
        <v>0</v>
      </c>
    </row>
    <row r="19" spans="1:32" ht="21.75" customHeight="1">
      <c r="A19" s="55" t="s">
        <v>187</v>
      </c>
      <c r="B19" s="55"/>
      <c r="D19" s="10">
        <v>0</v>
      </c>
      <c r="F19" s="10">
        <v>0</v>
      </c>
      <c r="H19" s="10">
        <v>0</v>
      </c>
      <c r="J19" s="10">
        <f t="shared" si="0"/>
        <v>0</v>
      </c>
      <c r="L19" s="17">
        <v>0</v>
      </c>
      <c r="N19" s="10">
        <v>0</v>
      </c>
      <c r="P19" s="53">
        <v>0</v>
      </c>
      <c r="Q19" s="53"/>
      <c r="S19" s="10">
        <v>13038697371</v>
      </c>
      <c r="U19" s="10">
        <f t="shared" si="1"/>
        <v>13038697371</v>
      </c>
      <c r="W19" s="17">
        <v>0.16</v>
      </c>
      <c r="Z19" t="s">
        <v>186</v>
      </c>
      <c r="AA19" s="21">
        <v>-731059324</v>
      </c>
      <c r="AB19">
        <f t="shared" si="2"/>
        <v>-731059324</v>
      </c>
      <c r="AD19" t="s">
        <v>301</v>
      </c>
      <c r="AE19" s="21">
        <v>69419542709</v>
      </c>
      <c r="AF19">
        <f t="shared" si="3"/>
        <v>69419542709</v>
      </c>
    </row>
    <row r="20" spans="1:32" ht="21.75" customHeight="1">
      <c r="A20" s="55" t="s">
        <v>47</v>
      </c>
      <c r="B20" s="55"/>
      <c r="D20" s="10">
        <v>0</v>
      </c>
      <c r="F20" s="10">
        <v>4597907710</v>
      </c>
      <c r="H20" s="10">
        <v>0</v>
      </c>
      <c r="J20" s="10">
        <f t="shared" si="0"/>
        <v>4597907710</v>
      </c>
      <c r="L20" s="17">
        <v>0.63</v>
      </c>
      <c r="N20" s="10">
        <v>0</v>
      </c>
      <c r="P20" s="53">
        <v>4597907710</v>
      </c>
      <c r="Q20" s="53"/>
      <c r="S20" s="10">
        <v>123296774145</v>
      </c>
      <c r="U20" s="10">
        <f t="shared" si="1"/>
        <v>127894681855</v>
      </c>
      <c r="W20" s="17">
        <v>1.56</v>
      </c>
      <c r="Z20" t="s">
        <v>187</v>
      </c>
      <c r="AA20" s="21">
        <v>13038697371</v>
      </c>
      <c r="AB20">
        <f t="shared" si="2"/>
        <v>13038697371</v>
      </c>
      <c r="AD20" t="s">
        <v>302</v>
      </c>
      <c r="AE20" s="21">
        <v>37496757920</v>
      </c>
      <c r="AF20">
        <f t="shared" si="3"/>
        <v>37496757920</v>
      </c>
    </row>
    <row r="21" spans="1:32" ht="21.75" customHeight="1">
      <c r="A21" s="55" t="s">
        <v>188</v>
      </c>
      <c r="B21" s="55"/>
      <c r="D21" s="10">
        <v>0</v>
      </c>
      <c r="F21" s="10">
        <v>0</v>
      </c>
      <c r="H21" s="10">
        <v>0</v>
      </c>
      <c r="J21" s="10">
        <f t="shared" si="0"/>
        <v>0</v>
      </c>
      <c r="L21" s="17">
        <v>0</v>
      </c>
      <c r="N21" s="10">
        <v>0</v>
      </c>
      <c r="P21" s="53">
        <v>0</v>
      </c>
      <c r="Q21" s="53"/>
      <c r="S21" s="10">
        <v>2663771578</v>
      </c>
      <c r="U21" s="10">
        <f t="shared" si="1"/>
        <v>2663771578</v>
      </c>
      <c r="W21" s="17">
        <v>0.03</v>
      </c>
      <c r="Z21" t="s">
        <v>47</v>
      </c>
      <c r="AA21" s="21">
        <v>123296774145</v>
      </c>
      <c r="AB21">
        <f t="shared" si="2"/>
        <v>123296774145</v>
      </c>
      <c r="AD21" t="s">
        <v>303</v>
      </c>
      <c r="AE21" s="21">
        <v>3211175025</v>
      </c>
      <c r="AF21">
        <f t="shared" si="3"/>
        <v>3211175025</v>
      </c>
    </row>
    <row r="22" spans="1:32" ht="21.75" customHeight="1">
      <c r="A22" s="55" t="s">
        <v>189</v>
      </c>
      <c r="B22" s="55"/>
      <c r="D22" s="10">
        <v>0</v>
      </c>
      <c r="F22" s="10">
        <v>0</v>
      </c>
      <c r="H22" s="10">
        <v>0</v>
      </c>
      <c r="J22" s="10">
        <f t="shared" si="0"/>
        <v>0</v>
      </c>
      <c r="L22" s="17">
        <v>0</v>
      </c>
      <c r="N22" s="10">
        <v>0</v>
      </c>
      <c r="P22" s="53">
        <v>0</v>
      </c>
      <c r="Q22" s="53"/>
      <c r="S22" s="10">
        <v>3973373748</v>
      </c>
      <c r="U22" s="10">
        <f t="shared" si="1"/>
        <v>3973373748</v>
      </c>
      <c r="W22" s="17">
        <v>0.05</v>
      </c>
      <c r="Z22" t="s">
        <v>188</v>
      </c>
      <c r="AA22" s="21">
        <v>2663771578</v>
      </c>
      <c r="AB22">
        <f t="shared" si="2"/>
        <v>2663771578</v>
      </c>
      <c r="AD22" t="s">
        <v>304</v>
      </c>
      <c r="AE22" s="21">
        <v>1938694170</v>
      </c>
      <c r="AF22">
        <f t="shared" si="3"/>
        <v>1938694170</v>
      </c>
    </row>
    <row r="23" spans="1:32" ht="21.75" customHeight="1">
      <c r="A23" s="55" t="s">
        <v>41</v>
      </c>
      <c r="B23" s="55"/>
      <c r="D23" s="10">
        <v>0</v>
      </c>
      <c r="F23" s="10">
        <v>3953221384</v>
      </c>
      <c r="H23" s="10">
        <v>0</v>
      </c>
      <c r="J23" s="10">
        <f t="shared" si="0"/>
        <v>3953221384</v>
      </c>
      <c r="L23" s="17">
        <v>0.54</v>
      </c>
      <c r="N23" s="10">
        <v>0</v>
      </c>
      <c r="P23" s="53">
        <v>8421150415</v>
      </c>
      <c r="Q23" s="53"/>
      <c r="S23" s="10">
        <v>9203271595</v>
      </c>
      <c r="U23" s="10">
        <f t="shared" si="1"/>
        <v>17624422010</v>
      </c>
      <c r="W23" s="17">
        <v>0.22</v>
      </c>
      <c r="Z23" t="s">
        <v>189</v>
      </c>
      <c r="AA23" s="21">
        <v>3973373748</v>
      </c>
      <c r="AB23">
        <f t="shared" si="2"/>
        <v>3973373748</v>
      </c>
      <c r="AD23" t="s">
        <v>305</v>
      </c>
      <c r="AE23" s="21">
        <v>6692042766</v>
      </c>
      <c r="AF23">
        <f t="shared" si="3"/>
        <v>6692042766</v>
      </c>
    </row>
    <row r="24" spans="1:32" ht="21.75" customHeight="1">
      <c r="A24" s="55" t="s">
        <v>190</v>
      </c>
      <c r="B24" s="55"/>
      <c r="D24" s="10">
        <v>0</v>
      </c>
      <c r="F24" s="10">
        <v>0</v>
      </c>
      <c r="H24" s="10">
        <v>0</v>
      </c>
      <c r="J24" s="10">
        <f t="shared" si="0"/>
        <v>0</v>
      </c>
      <c r="L24" s="17">
        <v>0</v>
      </c>
      <c r="N24" s="10">
        <v>0</v>
      </c>
      <c r="P24" s="53">
        <v>0</v>
      </c>
      <c r="Q24" s="53"/>
      <c r="S24" s="10">
        <v>1837704121</v>
      </c>
      <c r="U24" s="10">
        <f t="shared" si="1"/>
        <v>1837704121</v>
      </c>
      <c r="W24" s="17">
        <v>0.02</v>
      </c>
      <c r="Z24" t="s">
        <v>41</v>
      </c>
      <c r="AA24" s="21">
        <v>9203271595</v>
      </c>
      <c r="AB24">
        <f t="shared" si="2"/>
        <v>9203271595</v>
      </c>
      <c r="AD24" t="s">
        <v>306</v>
      </c>
      <c r="AE24" s="21">
        <v>5007329543</v>
      </c>
      <c r="AF24">
        <f t="shared" si="3"/>
        <v>5007329543</v>
      </c>
    </row>
    <row r="25" spans="1:32" ht="21.75" customHeight="1">
      <c r="A25" s="55" t="s">
        <v>191</v>
      </c>
      <c r="B25" s="55"/>
      <c r="D25" s="10">
        <v>0</v>
      </c>
      <c r="F25" s="10">
        <v>0</v>
      </c>
      <c r="H25" s="10">
        <v>0</v>
      </c>
      <c r="J25" s="10">
        <f t="shared" si="0"/>
        <v>0</v>
      </c>
      <c r="L25" s="17">
        <v>0</v>
      </c>
      <c r="N25" s="10">
        <v>0</v>
      </c>
      <c r="P25" s="53">
        <v>0</v>
      </c>
      <c r="Q25" s="53"/>
      <c r="S25" s="10">
        <v>1845245551</v>
      </c>
      <c r="U25" s="10">
        <f t="shared" si="1"/>
        <v>1845245551</v>
      </c>
      <c r="W25" s="17">
        <v>0.02</v>
      </c>
      <c r="Z25" t="s">
        <v>190</v>
      </c>
      <c r="AA25" s="21">
        <v>1837704121</v>
      </c>
      <c r="AB25">
        <f t="shared" si="2"/>
        <v>1837704121</v>
      </c>
      <c r="AD25" t="s">
        <v>307</v>
      </c>
      <c r="AE25" s="21">
        <v>0</v>
      </c>
      <c r="AF25">
        <f t="shared" si="3"/>
        <v>0</v>
      </c>
    </row>
    <row r="26" spans="1:32" ht="21.75" customHeight="1">
      <c r="A26" s="55" t="s">
        <v>192</v>
      </c>
      <c r="B26" s="55"/>
      <c r="D26" s="10">
        <v>0</v>
      </c>
      <c r="F26" s="10">
        <v>0</v>
      </c>
      <c r="H26" s="10">
        <v>0</v>
      </c>
      <c r="J26" s="10">
        <f t="shared" si="0"/>
        <v>0</v>
      </c>
      <c r="L26" s="17">
        <v>0</v>
      </c>
      <c r="N26" s="10">
        <v>0</v>
      </c>
      <c r="P26" s="53">
        <v>0</v>
      </c>
      <c r="Q26" s="53"/>
      <c r="S26" s="10">
        <v>-3584744642</v>
      </c>
      <c r="U26" s="10">
        <f t="shared" si="1"/>
        <v>-3584744642</v>
      </c>
      <c r="W26" s="17">
        <v>-0.04</v>
      </c>
      <c r="Z26" t="s">
        <v>191</v>
      </c>
      <c r="AA26" s="21">
        <v>1845245551</v>
      </c>
      <c r="AB26">
        <f t="shared" si="2"/>
        <v>1845245551</v>
      </c>
      <c r="AD26" t="s">
        <v>308</v>
      </c>
      <c r="AE26" s="21">
        <v>0</v>
      </c>
      <c r="AF26">
        <f t="shared" si="3"/>
        <v>0</v>
      </c>
    </row>
    <row r="27" spans="1:32" ht="21.75" customHeight="1">
      <c r="A27" s="55" t="s">
        <v>193</v>
      </c>
      <c r="B27" s="55"/>
      <c r="D27" s="10">
        <v>0</v>
      </c>
      <c r="F27" s="10">
        <v>0</v>
      </c>
      <c r="H27" s="10">
        <v>0</v>
      </c>
      <c r="J27" s="10">
        <f t="shared" si="0"/>
        <v>0</v>
      </c>
      <c r="L27" s="17">
        <v>0</v>
      </c>
      <c r="N27" s="10">
        <v>0</v>
      </c>
      <c r="P27" s="53">
        <v>0</v>
      </c>
      <c r="Q27" s="53"/>
      <c r="S27" s="10">
        <v>758520916</v>
      </c>
      <c r="U27" s="10">
        <f t="shared" si="1"/>
        <v>758520916</v>
      </c>
      <c r="W27" s="17">
        <v>0.01</v>
      </c>
      <c r="Z27" t="s">
        <v>192</v>
      </c>
      <c r="AA27" s="21">
        <v>-3584744642</v>
      </c>
      <c r="AB27">
        <f t="shared" si="2"/>
        <v>-3584744642</v>
      </c>
      <c r="AD27" t="s">
        <v>309</v>
      </c>
      <c r="AE27" s="21">
        <v>0</v>
      </c>
      <c r="AF27">
        <f t="shared" si="3"/>
        <v>0</v>
      </c>
    </row>
    <row r="28" spans="1:32" ht="21.75" customHeight="1">
      <c r="A28" s="55" t="s">
        <v>194</v>
      </c>
      <c r="B28" s="55"/>
      <c r="D28" s="10">
        <v>0</v>
      </c>
      <c r="F28" s="10">
        <v>0</v>
      </c>
      <c r="H28" s="10">
        <v>0</v>
      </c>
      <c r="J28" s="10">
        <f t="shared" si="0"/>
        <v>0</v>
      </c>
      <c r="L28" s="17">
        <v>0</v>
      </c>
      <c r="N28" s="10">
        <v>0</v>
      </c>
      <c r="P28" s="53">
        <v>0</v>
      </c>
      <c r="Q28" s="53"/>
      <c r="S28" s="10">
        <v>431706857</v>
      </c>
      <c r="U28" s="10">
        <f t="shared" si="1"/>
        <v>431706857</v>
      </c>
      <c r="W28" s="17">
        <v>0.01</v>
      </c>
      <c r="Z28" t="s">
        <v>193</v>
      </c>
      <c r="AA28" s="21">
        <v>758520916</v>
      </c>
      <c r="AB28">
        <f t="shared" si="2"/>
        <v>758520916</v>
      </c>
      <c r="AD28" t="s">
        <v>310</v>
      </c>
      <c r="AE28" s="21">
        <v>4597907710</v>
      </c>
      <c r="AF28">
        <f t="shared" si="3"/>
        <v>4597907710</v>
      </c>
    </row>
    <row r="29" spans="1:32" ht="21.75" customHeight="1">
      <c r="A29" s="55" t="s">
        <v>195</v>
      </c>
      <c r="B29" s="55"/>
      <c r="D29" s="10">
        <v>0</v>
      </c>
      <c r="F29" s="10">
        <v>0</v>
      </c>
      <c r="H29" s="10">
        <v>0</v>
      </c>
      <c r="J29" s="10">
        <f t="shared" si="0"/>
        <v>0</v>
      </c>
      <c r="L29" s="17">
        <v>0</v>
      </c>
      <c r="N29" s="10">
        <v>0</v>
      </c>
      <c r="P29" s="53">
        <v>0</v>
      </c>
      <c r="Q29" s="53"/>
      <c r="S29" s="10">
        <v>103245864</v>
      </c>
      <c r="U29" s="10">
        <f t="shared" si="1"/>
        <v>103245864</v>
      </c>
      <c r="W29" s="17">
        <v>0</v>
      </c>
      <c r="Z29" t="s">
        <v>194</v>
      </c>
      <c r="AA29" s="21">
        <v>431706857</v>
      </c>
      <c r="AB29">
        <f t="shared" si="2"/>
        <v>431706857</v>
      </c>
      <c r="AD29" t="s">
        <v>311</v>
      </c>
      <c r="AE29" s="21">
        <v>6157510941</v>
      </c>
      <c r="AF29">
        <f t="shared" si="3"/>
        <v>6157510941</v>
      </c>
    </row>
    <row r="30" spans="1:32" ht="21.75" customHeight="1">
      <c r="A30" s="55" t="s">
        <v>196</v>
      </c>
      <c r="B30" s="55"/>
      <c r="D30" s="10">
        <v>0</v>
      </c>
      <c r="F30" s="10">
        <v>0</v>
      </c>
      <c r="H30" s="10">
        <v>0</v>
      </c>
      <c r="J30" s="10">
        <f t="shared" si="0"/>
        <v>0</v>
      </c>
      <c r="L30" s="17">
        <v>0</v>
      </c>
      <c r="N30" s="10">
        <v>0</v>
      </c>
      <c r="P30" s="53">
        <v>0</v>
      </c>
      <c r="Q30" s="53"/>
      <c r="S30" s="10">
        <v>12249182767</v>
      </c>
      <c r="U30" s="10">
        <f t="shared" si="1"/>
        <v>12249182767</v>
      </c>
      <c r="W30" s="17">
        <v>0.15</v>
      </c>
      <c r="Z30" t="s">
        <v>195</v>
      </c>
      <c r="AA30" s="21">
        <v>103245864</v>
      </c>
      <c r="AB30">
        <f t="shared" si="2"/>
        <v>103245864</v>
      </c>
      <c r="AD30" t="s">
        <v>312</v>
      </c>
      <c r="AE30" s="21">
        <v>0</v>
      </c>
      <c r="AF30">
        <f t="shared" si="3"/>
        <v>0</v>
      </c>
    </row>
    <row r="31" spans="1:32" ht="21.75" customHeight="1">
      <c r="A31" s="55" t="s">
        <v>40</v>
      </c>
      <c r="B31" s="55"/>
      <c r="D31" s="10">
        <v>0</v>
      </c>
      <c r="F31" s="10">
        <v>27789772608</v>
      </c>
      <c r="H31" s="10">
        <v>0</v>
      </c>
      <c r="J31" s="10">
        <f t="shared" si="0"/>
        <v>27789772608</v>
      </c>
      <c r="L31" s="17">
        <v>3.81</v>
      </c>
      <c r="N31" s="10">
        <v>0</v>
      </c>
      <c r="P31" s="53">
        <v>83856229704</v>
      </c>
      <c r="Q31" s="53"/>
      <c r="S31" s="10">
        <v>0</v>
      </c>
      <c r="U31" s="10">
        <f t="shared" si="1"/>
        <v>83856229704</v>
      </c>
      <c r="W31" s="17">
        <v>1.02</v>
      </c>
      <c r="Z31" t="s">
        <v>196</v>
      </c>
      <c r="AA31" s="21">
        <v>12249182767</v>
      </c>
      <c r="AB31">
        <f t="shared" si="2"/>
        <v>12249182767</v>
      </c>
      <c r="AD31" t="s">
        <v>313</v>
      </c>
      <c r="AE31" s="21">
        <v>31533805276</v>
      </c>
      <c r="AF31">
        <f t="shared" si="3"/>
        <v>31533805276</v>
      </c>
    </row>
    <row r="32" spans="1:32" ht="21.75" customHeight="1">
      <c r="A32" s="55" t="s">
        <v>197</v>
      </c>
      <c r="B32" s="55"/>
      <c r="D32" s="10">
        <v>0</v>
      </c>
      <c r="F32" s="10">
        <v>14734917570</v>
      </c>
      <c r="H32" s="10">
        <v>0</v>
      </c>
      <c r="J32" s="10">
        <f t="shared" si="0"/>
        <v>14734917570</v>
      </c>
      <c r="L32" s="17">
        <v>2.02</v>
      </c>
      <c r="N32" s="10">
        <v>0</v>
      </c>
      <c r="P32" s="53">
        <v>44607239416</v>
      </c>
      <c r="Q32" s="53"/>
      <c r="S32" s="10">
        <v>0</v>
      </c>
      <c r="U32" s="10">
        <f t="shared" si="1"/>
        <v>44607239416</v>
      </c>
      <c r="W32" s="17">
        <v>0.54</v>
      </c>
      <c r="AD32" t="s">
        <v>314</v>
      </c>
      <c r="AE32" s="21">
        <v>0</v>
      </c>
      <c r="AF32">
        <f t="shared" si="3"/>
        <v>0</v>
      </c>
    </row>
    <row r="33" spans="1:32" ht="21.75" customHeight="1">
      <c r="A33" s="55" t="s">
        <v>198</v>
      </c>
      <c r="B33" s="55"/>
      <c r="D33" s="10">
        <v>0</v>
      </c>
      <c r="F33" s="10">
        <v>24706108548</v>
      </c>
      <c r="H33" s="10">
        <v>0</v>
      </c>
      <c r="J33" s="10">
        <f t="shared" si="0"/>
        <v>24706108548</v>
      </c>
      <c r="L33" s="17">
        <v>3.39</v>
      </c>
      <c r="N33" s="10">
        <v>0</v>
      </c>
      <c r="P33" s="53">
        <v>69419542709</v>
      </c>
      <c r="Q33" s="53"/>
      <c r="S33" s="10">
        <v>0</v>
      </c>
      <c r="U33" s="10">
        <f t="shared" si="1"/>
        <v>69419542709</v>
      </c>
      <c r="W33" s="17">
        <v>0.85</v>
      </c>
      <c r="AD33" t="s">
        <v>315</v>
      </c>
      <c r="AE33" s="21">
        <v>0</v>
      </c>
      <c r="AF33">
        <f t="shared" si="3"/>
        <v>0</v>
      </c>
    </row>
    <row r="34" spans="1:32" ht="21.75" customHeight="1">
      <c r="A34" s="55" t="s">
        <v>39</v>
      </c>
      <c r="B34" s="55"/>
      <c r="D34" s="10">
        <v>0</v>
      </c>
      <c r="F34" s="10">
        <v>1405778015</v>
      </c>
      <c r="H34" s="10">
        <v>0</v>
      </c>
      <c r="J34" s="10">
        <f t="shared" si="0"/>
        <v>1405778015</v>
      </c>
      <c r="L34" s="17">
        <v>0.19</v>
      </c>
      <c r="N34" s="10">
        <v>0</v>
      </c>
      <c r="P34" s="53">
        <v>5007329543</v>
      </c>
      <c r="Q34" s="53"/>
      <c r="S34" s="10">
        <v>0</v>
      </c>
      <c r="U34" s="10">
        <f t="shared" si="1"/>
        <v>5007329543</v>
      </c>
      <c r="W34" s="17">
        <v>0.06</v>
      </c>
      <c r="AD34" t="s">
        <v>316</v>
      </c>
      <c r="AE34" s="21">
        <v>0</v>
      </c>
      <c r="AF34">
        <f t="shared" si="3"/>
        <v>0</v>
      </c>
    </row>
    <row r="35" spans="1:32" ht="21.75" customHeight="1">
      <c r="A35" s="55" t="s">
        <v>34</v>
      </c>
      <c r="B35" s="55"/>
      <c r="D35" s="10">
        <v>0</v>
      </c>
      <c r="F35" s="10">
        <v>1106948150</v>
      </c>
      <c r="H35" s="10">
        <v>0</v>
      </c>
      <c r="J35" s="10">
        <f t="shared" si="0"/>
        <v>1106948150</v>
      </c>
      <c r="L35" s="17">
        <v>0.15</v>
      </c>
      <c r="N35" s="10">
        <v>0</v>
      </c>
      <c r="P35" s="53">
        <v>1938694170</v>
      </c>
      <c r="Q35" s="53"/>
      <c r="S35" s="10">
        <v>0</v>
      </c>
      <c r="U35" s="10">
        <f t="shared" si="1"/>
        <v>1938694170</v>
      </c>
      <c r="W35" s="17">
        <v>0.02</v>
      </c>
      <c r="AD35" t="s">
        <v>317</v>
      </c>
      <c r="AE35" s="21">
        <v>78034602307</v>
      </c>
      <c r="AF35">
        <f t="shared" si="3"/>
        <v>78034602307</v>
      </c>
    </row>
    <row r="36" spans="1:32" ht="21.75" customHeight="1">
      <c r="A36" s="55" t="s">
        <v>38</v>
      </c>
      <c r="B36" s="55"/>
      <c r="D36" s="10">
        <v>0</v>
      </c>
      <c r="F36" s="10">
        <v>12262735289</v>
      </c>
      <c r="H36" s="10">
        <v>0</v>
      </c>
      <c r="J36" s="10">
        <f t="shared" si="0"/>
        <v>12262735289</v>
      </c>
      <c r="L36" s="17">
        <v>1.68</v>
      </c>
      <c r="N36" s="10">
        <v>0</v>
      </c>
      <c r="P36" s="53">
        <v>31533805276</v>
      </c>
      <c r="Q36" s="53"/>
      <c r="S36" s="10">
        <v>0</v>
      </c>
      <c r="U36" s="10">
        <f t="shared" si="1"/>
        <v>31533805276</v>
      </c>
      <c r="W36" s="17">
        <v>0.39</v>
      </c>
      <c r="AD36" t="s">
        <v>318</v>
      </c>
      <c r="AE36" s="21">
        <v>0</v>
      </c>
      <c r="AF36">
        <f t="shared" si="3"/>
        <v>0</v>
      </c>
    </row>
    <row r="37" spans="1:32" ht="21.75" customHeight="1">
      <c r="A37" s="55" t="s">
        <v>32</v>
      </c>
      <c r="B37" s="55"/>
      <c r="D37" s="10">
        <v>0</v>
      </c>
      <c r="F37" s="10">
        <v>8929415000</v>
      </c>
      <c r="H37" s="10">
        <v>0</v>
      </c>
      <c r="J37" s="10">
        <f t="shared" si="0"/>
        <v>8929415000</v>
      </c>
      <c r="L37" s="17">
        <v>1.22</v>
      </c>
      <c r="N37" s="10">
        <v>0</v>
      </c>
      <c r="P37" s="53">
        <v>17735715000</v>
      </c>
      <c r="Q37" s="53"/>
      <c r="S37" s="10">
        <v>0</v>
      </c>
      <c r="U37" s="10">
        <f t="shared" si="1"/>
        <v>17735715000</v>
      </c>
      <c r="W37" s="17">
        <v>0.22</v>
      </c>
      <c r="AD37" t="s">
        <v>319</v>
      </c>
      <c r="AE37" s="21">
        <v>17735715000</v>
      </c>
      <c r="AF37">
        <f t="shared" si="3"/>
        <v>17735715000</v>
      </c>
    </row>
    <row r="38" spans="1:32" ht="21.75" customHeight="1">
      <c r="A38" s="55" t="s">
        <v>37</v>
      </c>
      <c r="B38" s="55"/>
      <c r="D38" s="10">
        <v>0</v>
      </c>
      <c r="F38" s="10">
        <v>6109060320</v>
      </c>
      <c r="H38" s="10">
        <v>0</v>
      </c>
      <c r="J38" s="10">
        <f t="shared" si="0"/>
        <v>6109060320</v>
      </c>
      <c r="L38" s="17">
        <v>0.84</v>
      </c>
      <c r="N38" s="10">
        <v>0</v>
      </c>
      <c r="P38" s="53">
        <v>11688498631</v>
      </c>
      <c r="Q38" s="53"/>
      <c r="S38" s="10">
        <v>0</v>
      </c>
      <c r="U38" s="10">
        <f t="shared" si="1"/>
        <v>11688498631</v>
      </c>
      <c r="W38" s="17">
        <v>0.14000000000000001</v>
      </c>
      <c r="AD38" t="s">
        <v>320</v>
      </c>
      <c r="AE38" s="21">
        <v>11688498631</v>
      </c>
      <c r="AF38">
        <f t="shared" si="3"/>
        <v>11688498631</v>
      </c>
    </row>
    <row r="39" spans="1:32" ht="21.75" customHeight="1">
      <c r="A39" s="52" t="s">
        <v>36</v>
      </c>
      <c r="B39" s="52"/>
      <c r="D39" s="11">
        <v>0</v>
      </c>
      <c r="F39" s="11">
        <v>4194960000</v>
      </c>
      <c r="H39" s="11">
        <v>0</v>
      </c>
      <c r="J39" s="11">
        <f t="shared" si="0"/>
        <v>4194960000</v>
      </c>
      <c r="L39" s="12">
        <v>0.57999999999999996</v>
      </c>
      <c r="N39" s="11">
        <v>0</v>
      </c>
      <c r="P39" s="53">
        <v>9220864000</v>
      </c>
      <c r="Q39" s="54"/>
      <c r="S39" s="11">
        <v>0</v>
      </c>
      <c r="U39" s="11">
        <f t="shared" si="1"/>
        <v>9220864000</v>
      </c>
      <c r="W39" s="12">
        <v>0.11</v>
      </c>
      <c r="AD39" t="s">
        <v>321</v>
      </c>
      <c r="AE39" s="21">
        <v>9220864000</v>
      </c>
      <c r="AF39">
        <f t="shared" si="3"/>
        <v>9220864000</v>
      </c>
    </row>
    <row r="40" spans="1:32" ht="21.75" customHeight="1" thickBot="1">
      <c r="A40" s="49" t="s">
        <v>21</v>
      </c>
      <c r="B40" s="49"/>
      <c r="D40" s="14">
        <f>SUM(D9:D39)</f>
        <v>0</v>
      </c>
      <c r="F40" s="14">
        <f>SUM(F9:F39)</f>
        <v>121928703152</v>
      </c>
      <c r="H40" s="14">
        <f>SUM(H9:H39)</f>
        <v>74879868173</v>
      </c>
      <c r="J40" s="14">
        <f>SUM(J9:J39)</f>
        <v>196808571325</v>
      </c>
      <c r="L40" s="15">
        <f>SUM(L9:L39)</f>
        <v>27.769999999999996</v>
      </c>
      <c r="N40" s="14">
        <v>0</v>
      </c>
      <c r="P40" s="20">
        <f>SUM(P9:P39)</f>
        <v>419619065533</v>
      </c>
      <c r="Q40" s="14">
        <f>SUM(P9:Q39)</f>
        <v>419619065533</v>
      </c>
      <c r="S40" s="14">
        <f>SUM(S9:S39)</f>
        <v>631491774603</v>
      </c>
      <c r="U40" s="14">
        <f>SUM(U9:U39)</f>
        <v>1051110840136</v>
      </c>
      <c r="W40" s="15">
        <f>SUM(W9:W39)</f>
        <v>12.85</v>
      </c>
      <c r="AD40" t="s">
        <v>322</v>
      </c>
      <c r="AE40" s="21">
        <v>0</v>
      </c>
      <c r="AF40">
        <f t="shared" si="3"/>
        <v>0</v>
      </c>
    </row>
    <row r="41" spans="1:32" ht="13.5" thickTop="1">
      <c r="F41" s="20">
        <v>121928703152</v>
      </c>
      <c r="H41" s="20">
        <v>74879868173</v>
      </c>
      <c r="Q41" s="20">
        <v>419619065533</v>
      </c>
      <c r="S41" s="20">
        <f>S40-'درآمد ناشی از فروش '!T44</f>
        <v>0</v>
      </c>
    </row>
    <row r="42" spans="1:32">
      <c r="F42" s="20">
        <f>F40-F41</f>
        <v>0</v>
      </c>
      <c r="H42" s="20">
        <f>H40-H41</f>
        <v>0</v>
      </c>
      <c r="Q42" s="20">
        <f>Q40-Q41</f>
        <v>0</v>
      </c>
    </row>
    <row r="44" spans="1:32">
      <c r="AC44">
        <f>VLOOKUP(AF44,$F$9:$F$39,1,0)</f>
        <v>3953221384</v>
      </c>
      <c r="AD44" t="s">
        <v>292</v>
      </c>
      <c r="AE44" s="21">
        <v>0</v>
      </c>
      <c r="AF44">
        <v>3953221384</v>
      </c>
    </row>
    <row r="45" spans="1:32">
      <c r="AC45">
        <f t="shared" ref="AC45:AC60" si="4">VLOOKUP(AF45,$F$9:$F$39,1,0)</f>
        <v>27789772608</v>
      </c>
      <c r="AD45" t="s">
        <v>293</v>
      </c>
      <c r="AE45" s="21">
        <v>0</v>
      </c>
      <c r="AF45">
        <v>27789772608</v>
      </c>
    </row>
    <row r="46" spans="1:32">
      <c r="AC46">
        <f t="shared" si="4"/>
        <v>14734917570</v>
      </c>
      <c r="AD46" t="s">
        <v>298</v>
      </c>
      <c r="AE46" s="21">
        <v>0</v>
      </c>
      <c r="AF46">
        <v>14734917570</v>
      </c>
    </row>
    <row r="47" spans="1:32">
      <c r="AC47">
        <f t="shared" si="4"/>
        <v>24706108548</v>
      </c>
      <c r="AD47" t="s">
        <v>301</v>
      </c>
      <c r="AE47" s="21">
        <v>0</v>
      </c>
      <c r="AF47">
        <v>24706108548</v>
      </c>
    </row>
    <row r="48" spans="1:32">
      <c r="AC48">
        <f t="shared" si="4"/>
        <v>0</v>
      </c>
      <c r="AD48" t="s">
        <v>302</v>
      </c>
      <c r="AE48" s="21">
        <v>34244769793</v>
      </c>
      <c r="AF48">
        <v>0</v>
      </c>
    </row>
    <row r="49" spans="29:32">
      <c r="AC49">
        <f t="shared" si="4"/>
        <v>3211175025</v>
      </c>
      <c r="AD49" t="s">
        <v>303</v>
      </c>
      <c r="AE49" s="21">
        <v>0</v>
      </c>
      <c r="AF49">
        <v>3211175025</v>
      </c>
    </row>
    <row r="50" spans="29:32">
      <c r="AC50">
        <f t="shared" si="4"/>
        <v>1106948150</v>
      </c>
      <c r="AD50" t="s">
        <v>304</v>
      </c>
      <c r="AE50" s="21">
        <v>0</v>
      </c>
      <c r="AF50">
        <v>1106948150</v>
      </c>
    </row>
    <row r="51" spans="29:32">
      <c r="AC51">
        <f t="shared" si="4"/>
        <v>6692042766</v>
      </c>
      <c r="AD51" t="s">
        <v>305</v>
      </c>
      <c r="AE51" s="21">
        <v>0</v>
      </c>
      <c r="AF51">
        <v>6692042766</v>
      </c>
    </row>
    <row r="52" spans="29:32">
      <c r="AC52">
        <f t="shared" si="4"/>
        <v>1405778015</v>
      </c>
      <c r="AD52" t="s">
        <v>306</v>
      </c>
      <c r="AE52" s="21">
        <v>0</v>
      </c>
      <c r="AF52">
        <v>1405778015</v>
      </c>
    </row>
    <row r="53" spans="29:32">
      <c r="AC53">
        <f t="shared" si="4"/>
        <v>4597907710</v>
      </c>
      <c r="AD53" t="s">
        <v>310</v>
      </c>
      <c r="AE53" s="21">
        <v>0</v>
      </c>
      <c r="AF53">
        <v>4597907710</v>
      </c>
    </row>
    <row r="54" spans="29:32">
      <c r="AC54">
        <f t="shared" si="4"/>
        <v>6157510941</v>
      </c>
      <c r="AD54" t="s">
        <v>311</v>
      </c>
      <c r="AE54" s="21">
        <v>0</v>
      </c>
      <c r="AF54">
        <v>6157510941</v>
      </c>
    </row>
    <row r="55" spans="29:32">
      <c r="AC55">
        <f t="shared" si="4"/>
        <v>12262735289</v>
      </c>
      <c r="AD55" t="s">
        <v>313</v>
      </c>
      <c r="AE55" s="21">
        <v>0</v>
      </c>
      <c r="AF55">
        <v>12262735289</v>
      </c>
    </row>
    <row r="56" spans="29:32">
      <c r="AC56">
        <f t="shared" si="4"/>
        <v>36128808204</v>
      </c>
      <c r="AD56" t="s">
        <v>317</v>
      </c>
      <c r="AE56" s="21">
        <v>0</v>
      </c>
      <c r="AF56">
        <v>36128808204</v>
      </c>
    </row>
    <row r="57" spans="29:32">
      <c r="AC57">
        <f t="shared" si="4"/>
        <v>8929415000</v>
      </c>
      <c r="AD57" t="s">
        <v>319</v>
      </c>
      <c r="AE57" s="21">
        <v>0</v>
      </c>
      <c r="AF57">
        <v>8929415000</v>
      </c>
    </row>
    <row r="58" spans="29:32">
      <c r="AC58">
        <f t="shared" si="4"/>
        <v>6109060320</v>
      </c>
      <c r="AD58" t="s">
        <v>320</v>
      </c>
      <c r="AE58" s="21">
        <v>0</v>
      </c>
      <c r="AF58">
        <v>6109060320</v>
      </c>
    </row>
    <row r="59" spans="29:32">
      <c r="AC59">
        <f t="shared" si="4"/>
        <v>4194960000</v>
      </c>
      <c r="AD59" t="s">
        <v>321</v>
      </c>
      <c r="AE59" s="21">
        <v>0</v>
      </c>
      <c r="AF59">
        <v>4194960000</v>
      </c>
    </row>
    <row r="60" spans="29:32">
      <c r="AC60">
        <f t="shared" si="4"/>
        <v>0</v>
      </c>
      <c r="AD60" t="s">
        <v>322</v>
      </c>
      <c r="AE60" s="21">
        <v>5806888585</v>
      </c>
      <c r="AF60">
        <v>0</v>
      </c>
    </row>
  </sheetData>
  <mergeCells count="73">
    <mergeCell ref="A40:B40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صورت وضعیت</vt:lpstr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 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 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sina</dc:creator>
  <dc:description/>
  <cp:lastModifiedBy>mohammad soltani</cp:lastModifiedBy>
  <dcterms:created xsi:type="dcterms:W3CDTF">2026-01-21T10:38:20Z</dcterms:created>
  <dcterms:modified xsi:type="dcterms:W3CDTF">2026-01-28T11:07:22Z</dcterms:modified>
</cp:coreProperties>
</file>