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O\Desktop\14041209\سپهر\"/>
    </mc:Choice>
  </mc:AlternateContent>
  <xr:revisionPtr revIDLastSave="0" documentId="13_ncr:1_{3A2D8C26-15C9-4DA3-B229-EB4E7C921848}" xr6:coauthVersionLast="43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صورت وضعیت" sheetId="1" r:id="rId1"/>
    <sheet name="سهام" sheetId="2" r:id="rId2"/>
    <sheet name="اوراق مشتقه" sheetId="3" state="hidden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state="hidden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_FilterDatabase" localSheetId="17" hidden="1">'سود سپرده بانکی'!$A$7:$M$7</definedName>
    <definedName name="_xlnm.Print_Area" localSheetId="4">اوراق!$A$1:$AM$31</definedName>
    <definedName name="_xlnm.Print_Area" localSheetId="2">'اوراق مشتقه'!$A$1:$AX$16</definedName>
    <definedName name="_xlnm.Print_Area" localSheetId="5">'تعدیل قیمت'!$A$1:$N$15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بانکی'!$A$1:$K$28</definedName>
    <definedName name="_xlnm.Print_Area" localSheetId="10">'درآمد سرمایه گذاری در اوراق به'!$A$1:$S$48</definedName>
    <definedName name="_xlnm.Print_Area" localSheetId="8">'درآمد سرمایه گذاری در سهام'!$A$1:$W$25</definedName>
    <definedName name="_xlnm.Print_Area" localSheetId="9">'درآمد سرمایه گذاری در صندوق'!$A$1:$V$40</definedName>
    <definedName name="_xlnm.Print_Area" localSheetId="14">'درآمد سود سهام'!$A$1:$T$16</definedName>
    <definedName name="_xlnm.Print_Area" localSheetId="15">'درآمد سود صندوق'!$A$1:$L$7</definedName>
    <definedName name="_xlnm.Print_Area" localSheetId="20">'درآمد ناشی از تغییر قیمت اوراق'!$A$1:$S$47</definedName>
    <definedName name="_xlnm.Print_Area" localSheetId="18">'درآمد ناشی از فروش'!$A$1:$R$67</definedName>
    <definedName name="_xlnm.Print_Area" localSheetId="13">'سایر درآمدها'!$A$1:$G$11</definedName>
    <definedName name="_xlnm.Print_Area" localSheetId="6">سپرده!$A$1:$M$26</definedName>
    <definedName name="_xlnm.Print_Area" localSheetId="16">'سود اوراق بهادار'!$A$1:$U$40</definedName>
    <definedName name="_xlnm.Print_Area" localSheetId="17">'سود سپرده بانکی'!$A$1:$N$28</definedName>
    <definedName name="_xlnm.Print_Area" localSheetId="1">سهام!$A$1:$AC$11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3" i="8" l="1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10" i="8"/>
  <c r="F9" i="8"/>
  <c r="F8" i="8"/>
  <c r="T25" i="9"/>
  <c r="R27" i="9"/>
  <c r="R26" i="9"/>
  <c r="R25" i="9"/>
  <c r="X24" i="11"/>
  <c r="X18" i="11"/>
  <c r="X10" i="11"/>
  <c r="X11" i="11"/>
  <c r="X12" i="11"/>
  <c r="X13" i="11"/>
  <c r="X14" i="11"/>
  <c r="X15" i="11"/>
  <c r="X16" i="11"/>
  <c r="X17" i="11"/>
  <c r="X19" i="11"/>
  <c r="X20" i="11"/>
  <c r="X21" i="11"/>
  <c r="X22" i="11"/>
  <c r="X23" i="11"/>
  <c r="X25" i="11"/>
  <c r="X26" i="11"/>
  <c r="X27" i="11"/>
  <c r="X28" i="11"/>
  <c r="X29" i="11"/>
  <c r="X9" i="11"/>
  <c r="P50" i="11"/>
  <c r="Y30" i="10"/>
  <c r="Z8" i="10"/>
  <c r="Q41" i="10"/>
  <c r="Q40" i="10"/>
  <c r="W28" i="10"/>
  <c r="W29" i="10"/>
  <c r="W30" i="10"/>
  <c r="W31" i="10"/>
  <c r="W32" i="10"/>
  <c r="W33" i="10"/>
  <c r="W34" i="10"/>
  <c r="W35" i="10"/>
  <c r="W36" i="10"/>
  <c r="W37" i="10"/>
  <c r="W38" i="10"/>
  <c r="W39" i="10"/>
  <c r="W21" i="10"/>
  <c r="W22" i="10"/>
  <c r="W23" i="10"/>
  <c r="W24" i="10"/>
  <c r="W25" i="10"/>
  <c r="W26" i="10"/>
  <c r="W27" i="10"/>
  <c r="W20" i="10"/>
  <c r="Z25" i="10"/>
  <c r="S10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6" i="10"/>
  <c r="Z27" i="10"/>
  <c r="Z28" i="10"/>
  <c r="Z29" i="10"/>
  <c r="Z9" i="10"/>
  <c r="V41" i="19"/>
  <c r="Q73" i="19"/>
  <c r="Q12" i="19"/>
  <c r="Q22" i="19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8" i="21"/>
  <c r="I36" i="19"/>
  <c r="I45" i="19"/>
  <c r="Q47" i="21" l="1"/>
  <c r="Q52" i="21" s="1"/>
  <c r="I47" i="21"/>
  <c r="I52" i="21" s="1"/>
  <c r="O67" i="19"/>
  <c r="M67" i="19"/>
  <c r="K67" i="19"/>
  <c r="G67" i="19"/>
  <c r="E67" i="19"/>
  <c r="C67" i="19"/>
  <c r="I21" i="19"/>
  <c r="I17" i="19"/>
  <c r="I28" i="19"/>
  <c r="I18" i="19"/>
  <c r="I12" i="19"/>
  <c r="I32" i="19"/>
  <c r="I33" i="19"/>
  <c r="I14" i="19"/>
  <c r="I11" i="19"/>
  <c r="I10" i="19"/>
  <c r="I9" i="19"/>
  <c r="I34" i="19"/>
  <c r="I35" i="19"/>
  <c r="I13" i="19"/>
  <c r="I19" i="19"/>
  <c r="I23" i="19"/>
  <c r="I16" i="19"/>
  <c r="I15" i="19"/>
  <c r="I20" i="19"/>
  <c r="I24" i="19"/>
  <c r="I25" i="19"/>
  <c r="I26" i="19"/>
  <c r="I27" i="19"/>
  <c r="I29" i="19"/>
  <c r="I30" i="19"/>
  <c r="I31" i="19"/>
  <c r="I37" i="19"/>
  <c r="I38" i="19"/>
  <c r="I39" i="19"/>
  <c r="I40" i="19"/>
  <c r="I41" i="19"/>
  <c r="I42" i="19"/>
  <c r="I43" i="19"/>
  <c r="I44" i="19"/>
  <c r="I22" i="19" l="1"/>
  <c r="Q21" i="19"/>
  <c r="Q17" i="19"/>
  <c r="Q28" i="19"/>
  <c r="Q18" i="19"/>
  <c r="Q32" i="19"/>
  <c r="Q33" i="19"/>
  <c r="Q14" i="19"/>
  <c r="Q11" i="19"/>
  <c r="Q10" i="19"/>
  <c r="Q9" i="19"/>
  <c r="Q34" i="19"/>
  <c r="Q35" i="19"/>
  <c r="Q13" i="19"/>
  <c r="Q19" i="19"/>
  <c r="Q23" i="19"/>
  <c r="Q8" i="19"/>
  <c r="Q16" i="19"/>
  <c r="Q15" i="19"/>
  <c r="Q20" i="19"/>
  <c r="Q24" i="19"/>
  <c r="Q25" i="19"/>
  <c r="Q26" i="19"/>
  <c r="Q27" i="19"/>
  <c r="Q29" i="19"/>
  <c r="Q30" i="19"/>
  <c r="Q31" i="19"/>
  <c r="Q36" i="19"/>
  <c r="Q37" i="19"/>
  <c r="Q38" i="19"/>
  <c r="Q39" i="19"/>
  <c r="Q40" i="19"/>
  <c r="Q41" i="19"/>
  <c r="Q42" i="19"/>
  <c r="Q43" i="19"/>
  <c r="Q44" i="19"/>
  <c r="Q45" i="19" l="1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59" i="19"/>
  <c r="Q60" i="19"/>
  <c r="Q61" i="19"/>
  <c r="Q62" i="19"/>
  <c r="Q63" i="19"/>
  <c r="Q64" i="19"/>
  <c r="Q65" i="19"/>
  <c r="Q66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M32" i="18"/>
  <c r="M33" i="18" s="1"/>
  <c r="D33" i="18"/>
  <c r="E33" i="18"/>
  <c r="F33" i="18"/>
  <c r="G33" i="18"/>
  <c r="H33" i="18"/>
  <c r="I33" i="18"/>
  <c r="J33" i="18"/>
  <c r="K33" i="18"/>
  <c r="L33" i="18"/>
  <c r="C33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8" i="18"/>
  <c r="G32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8" i="18"/>
  <c r="D31" i="18"/>
  <c r="E31" i="18"/>
  <c r="F31" i="18"/>
  <c r="H31" i="18"/>
  <c r="I31" i="18"/>
  <c r="J31" i="18"/>
  <c r="K31" i="18"/>
  <c r="L31" i="18"/>
  <c r="C31" i="18"/>
  <c r="K28" i="18"/>
  <c r="I28" i="18"/>
  <c r="E28" i="18"/>
  <c r="C28" i="18"/>
  <c r="E70" i="19"/>
  <c r="P44" i="17"/>
  <c r="P43" i="17"/>
  <c r="J42" i="17"/>
  <c r="T40" i="17"/>
  <c r="R40" i="17"/>
  <c r="P40" i="17"/>
  <c r="N40" i="17"/>
  <c r="L40" i="17"/>
  <c r="J40" i="17"/>
  <c r="O18" i="15"/>
  <c r="S16" i="15"/>
  <c r="Q16" i="15"/>
  <c r="O16" i="15"/>
  <c r="M16" i="15"/>
  <c r="K16" i="15"/>
  <c r="I16" i="15"/>
  <c r="I18" i="15"/>
  <c r="D13" i="14"/>
  <c r="F13" i="14"/>
  <c r="D32" i="13"/>
  <c r="H32" i="13"/>
  <c r="H31" i="13"/>
  <c r="D31" i="13"/>
  <c r="H28" i="13"/>
  <c r="D28" i="13"/>
  <c r="D51" i="11"/>
  <c r="F52" i="11"/>
  <c r="N51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9" i="11"/>
  <c r="P48" i="11"/>
  <c r="P51" i="11" s="1"/>
  <c r="N48" i="11"/>
  <c r="L48" i="11"/>
  <c r="L51" i="11" s="1"/>
  <c r="H48" i="11"/>
  <c r="F48" i="11"/>
  <c r="F53" i="11" s="1"/>
  <c r="D48" i="11"/>
  <c r="D52" i="11" s="1"/>
  <c r="S38" i="10"/>
  <c r="S37" i="10"/>
  <c r="S39" i="10"/>
  <c r="S24" i="10"/>
  <c r="S30" i="10"/>
  <c r="S21" i="10"/>
  <c r="S25" i="10"/>
  <c r="S33" i="10"/>
  <c r="S35" i="10"/>
  <c r="S28" i="10"/>
  <c r="S29" i="10"/>
  <c r="S31" i="10"/>
  <c r="S26" i="10"/>
  <c r="S27" i="10"/>
  <c r="S9" i="10"/>
  <c r="S23" i="10"/>
  <c r="S22" i="10"/>
  <c r="S20" i="10"/>
  <c r="S34" i="10"/>
  <c r="S32" i="10"/>
  <c r="S18" i="10"/>
  <c r="S11" i="10"/>
  <c r="S19" i="10"/>
  <c r="S17" i="10"/>
  <c r="S13" i="10"/>
  <c r="S16" i="10"/>
  <c r="S12" i="10"/>
  <c r="S15" i="10"/>
  <c r="S14" i="10"/>
  <c r="S36" i="10"/>
  <c r="I38" i="10"/>
  <c r="I37" i="10"/>
  <c r="I39" i="10"/>
  <c r="I24" i="10"/>
  <c r="I30" i="10"/>
  <c r="I21" i="10"/>
  <c r="I25" i="10"/>
  <c r="I10" i="10"/>
  <c r="I33" i="10"/>
  <c r="I35" i="10"/>
  <c r="I28" i="10"/>
  <c r="I29" i="10"/>
  <c r="I31" i="10"/>
  <c r="I26" i="10"/>
  <c r="I27" i="10"/>
  <c r="I9" i="10"/>
  <c r="I23" i="10"/>
  <c r="I22" i="10"/>
  <c r="I20" i="10"/>
  <c r="I34" i="10"/>
  <c r="I32" i="10"/>
  <c r="I18" i="10"/>
  <c r="I11" i="10"/>
  <c r="I19" i="10"/>
  <c r="I17" i="10"/>
  <c r="I13" i="10"/>
  <c r="I16" i="10"/>
  <c r="I12" i="10"/>
  <c r="I15" i="10"/>
  <c r="I14" i="10"/>
  <c r="I36" i="10"/>
  <c r="O40" i="10"/>
  <c r="O42" i="10" s="1"/>
  <c r="M40" i="10"/>
  <c r="K40" i="10"/>
  <c r="G40" i="10"/>
  <c r="G42" i="10" s="1"/>
  <c r="E40" i="10"/>
  <c r="E42" i="10" s="1"/>
  <c r="C40" i="10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9" i="9"/>
  <c r="N52" i="11" l="1"/>
  <c r="Q42" i="10"/>
  <c r="Q67" i="19"/>
  <c r="Q74" i="19" s="1"/>
  <c r="I67" i="19"/>
  <c r="I73" i="19" s="1"/>
  <c r="E71" i="19"/>
  <c r="M28" i="18"/>
  <c r="M31" i="18" s="1"/>
  <c r="G28" i="18"/>
  <c r="G31" i="18" s="1"/>
  <c r="R48" i="11"/>
  <c r="J48" i="11"/>
  <c r="S40" i="10"/>
  <c r="I40" i="10"/>
  <c r="AB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9" i="9"/>
  <c r="P27" i="9"/>
  <c r="D27" i="9"/>
  <c r="P25" i="9"/>
  <c r="N25" i="9"/>
  <c r="N27" i="9" l="1"/>
  <c r="L25" i="9"/>
  <c r="J25" i="9"/>
  <c r="H25" i="9"/>
  <c r="F25" i="9"/>
  <c r="F27" i="9" s="1"/>
  <c r="D25" i="9"/>
  <c r="D31" i="7"/>
  <c r="F31" i="7"/>
  <c r="P24" i="7" s="1"/>
  <c r="J31" i="7"/>
  <c r="E29" i="7"/>
  <c r="F29" i="7"/>
  <c r="G29" i="7"/>
  <c r="I29" i="7"/>
  <c r="J29" i="7"/>
  <c r="D29" i="7"/>
  <c r="J26" i="7"/>
  <c r="H26" i="7"/>
  <c r="H31" i="7" s="1"/>
  <c r="P25" i="7" s="1"/>
  <c r="F26" i="7"/>
  <c r="D26" i="7"/>
  <c r="C15" i="6"/>
  <c r="K15" i="6"/>
  <c r="AJ38" i="5"/>
  <c r="AJ37" i="5"/>
  <c r="AJ36" i="5"/>
  <c r="H29" i="7" l="1"/>
  <c r="AL31" i="5"/>
  <c r="T33" i="5"/>
  <c r="R34" i="5"/>
  <c r="AH36" i="5" l="1"/>
  <c r="AH35" i="5"/>
  <c r="AH31" i="5"/>
  <c r="AJ31" i="5"/>
  <c r="T31" i="5"/>
  <c r="AD31" i="5"/>
  <c r="AB31" i="5"/>
  <c r="Z31" i="5"/>
  <c r="X31" i="5"/>
  <c r="V31" i="5"/>
  <c r="R31" i="5"/>
  <c r="P31" i="5"/>
  <c r="Y27" i="4"/>
  <c r="W27" i="4"/>
  <c r="AA25" i="4"/>
  <c r="Y25" i="4"/>
  <c r="Y28" i="4" s="1"/>
  <c r="W25" i="4"/>
  <c r="S25" i="4"/>
  <c r="Q25" i="4"/>
  <c r="O25" i="4"/>
  <c r="M25" i="4"/>
  <c r="K25" i="4"/>
  <c r="I25" i="4"/>
  <c r="G25" i="4"/>
  <c r="G27" i="4"/>
  <c r="D25" i="4"/>
  <c r="Q27" i="4"/>
  <c r="I28" i="4"/>
  <c r="I27" i="4"/>
  <c r="H13" i="2"/>
  <c r="Z13" i="2"/>
  <c r="Z12" i="2"/>
  <c r="X14" i="2"/>
  <c r="F11" i="2"/>
  <c r="H11" i="2"/>
  <c r="J11" i="2"/>
  <c r="J15" i="2"/>
  <c r="J14" i="2"/>
</calcChain>
</file>

<file path=xl/sharedStrings.xml><?xml version="1.0" encoding="utf-8"?>
<sst xmlns="http://schemas.openxmlformats.org/spreadsheetml/2006/main" count="977" uniqueCount="365">
  <si>
    <t>صندوق سرمایه‌گذاری قابل معامله سپهر سودمند سینا</t>
  </si>
  <si>
    <t>صورت وضعیت پرتفوی</t>
  </si>
  <si>
    <t>برای ماه منتهی به 1404/11/30</t>
  </si>
  <si>
    <t>-1</t>
  </si>
  <si>
    <t>سرمایه گذاری ها</t>
  </si>
  <si>
    <t>-1-1</t>
  </si>
  <si>
    <t>سرمایه گذاری در سهام و حق تقدم سهام</t>
  </si>
  <si>
    <t>1404/10/30</t>
  </si>
  <si>
    <t>تغییرات طی دوره</t>
  </si>
  <si>
    <t>1404/11/30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</si>
  <si>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</si>
  <si>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</si>
  <si>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</si>
  <si>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</si>
  <si>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</si>
  <si>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</si>
  <si>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</si>
  <si>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</si>
  <si>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</si>
  <si>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سرمایه گذاری توسعه گوهران امید</t>
  </si>
  <si>
    <t>معدنی‌وصنعتی‌چادرملو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</si>
  <si>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</si>
  <si>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</si>
  <si>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</si>
  <si>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</si>
  <si>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</si>
  <si>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</si>
  <si>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</si>
  <si>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</si>
  <si>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</si>
  <si>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</si>
  <si>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</si>
  <si>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</si>
  <si>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</si>
  <si>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</si>
  <si>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</si>
  <si>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</si>
  <si>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</si>
  <si>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</si>
  <si>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</si>
  <si>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</si>
  <si>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</si>
  <si>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صندوق اهرمی موج-واحدهای عادی</t>
  </si>
  <si>
    <t>صندوق راهبرصنایع مهرگان1-بخشی</t>
  </si>
  <si>
    <t>صندوق س اهرمی نارنج - واحدهای عادی صندوق</t>
  </si>
  <si>
    <t>صندوق س سهامی بیدار-واحدهای عادی</t>
  </si>
  <si>
    <t>صندوق س صنایع سینا1-بخشی</t>
  </si>
  <si>
    <t>صندوق س. اهرمی کاریزما-واحد عادی</t>
  </si>
  <si>
    <t>صندوق س. سهام ثروت هامون-س</t>
  </si>
  <si>
    <t>صندوق س.پشتوانه طلا آرمان آتی</t>
  </si>
  <si>
    <t>صندوق س.پشتوانه طلای پاداش</t>
  </si>
  <si>
    <t>صندوق س.سهامی درخشان آمیتیس-س</t>
  </si>
  <si>
    <t>صندوق سهامی حفظ ارزش دماوند</t>
  </si>
  <si>
    <t>صندوق صبا</t>
  </si>
  <si>
    <t>صندوق طلای عیار مفید</t>
  </si>
  <si>
    <t>صندوق مشترک سینا</t>
  </si>
  <si>
    <t>طلوع بامداد مهرگان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</si>
  <si>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</si>
  <si>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</si>
  <si>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</si>
  <si>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</si>
  <si>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</si>
  <si>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</si>
  <si>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</si>
  <si>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</si>
  <si>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</si>
  <si>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</si>
  <si>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</si>
  <si>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</si>
  <si>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</si>
  <si>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اسنادخزانه-م1بودجه02-050325</t>
  </si>
  <si>
    <t>1402/06/19</t>
  </si>
  <si>
    <t>1405/03/25</t>
  </si>
  <si>
    <t>صکوک مرابحه دعبید12-3ماهه18%</t>
  </si>
  <si>
    <t>1400/12/25</t>
  </si>
  <si>
    <t>1404/12/25</t>
  </si>
  <si>
    <t>صکوک مرابحه فولاژ612-بدون ضامن</t>
  </si>
  <si>
    <t>1402/12/22</t>
  </si>
  <si>
    <t>1406/12/22</t>
  </si>
  <si>
    <t>مرابحه بافندگی پرنیا060718</t>
  </si>
  <si>
    <t>1402/07/18</t>
  </si>
  <si>
    <t>1406/07/18</t>
  </si>
  <si>
    <t>مرابحه داروسازی روژین061116</t>
  </si>
  <si>
    <t>1402/11/16</t>
  </si>
  <si>
    <t>1406/11/16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</si>
  <si>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</si>
  <si>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</si>
  <si>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</si>
  <si>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</si>
  <si>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</si>
  <si>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</si>
  <si>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عام دولت202-ش.خ060530</t>
  </si>
  <si>
    <t>1403/11/30</t>
  </si>
  <si>
    <t>1406/05/30</t>
  </si>
  <si>
    <t>مرابحه عام دولت207-ش.خ060614</t>
  </si>
  <si>
    <t>1403/12/14</t>
  </si>
  <si>
    <t>1406/06/14</t>
  </si>
  <si>
    <t>مرابحه عام دولت221-ش.خ060830</t>
  </si>
  <si>
    <t>1404/04/31</t>
  </si>
  <si>
    <t>1406/08/30</t>
  </si>
  <si>
    <t>مرابحه عام دولت228-ش.خ070521</t>
  </si>
  <si>
    <t>1404/05/21</t>
  </si>
  <si>
    <t>1407/05/21</t>
  </si>
  <si>
    <t>مرابحه عام دولت232-ش.خ070725</t>
  </si>
  <si>
    <t>1404/06/25</t>
  </si>
  <si>
    <t>1407/07/25</t>
  </si>
  <si>
    <t>مرابحه عام دولت235-ش.خ060915</t>
  </si>
  <si>
    <t>1404/07/15</t>
  </si>
  <si>
    <t>1406/09/15</t>
  </si>
  <si>
    <t>مرابحه عام دولت239-ش.خ070922</t>
  </si>
  <si>
    <t>1404/07/22</t>
  </si>
  <si>
    <t>1407/09/22</t>
  </si>
  <si>
    <t>مرابحه عام دولت245-ش.خ070813</t>
  </si>
  <si>
    <t>1404/08/13</t>
  </si>
  <si>
    <t>1407/08/13</t>
  </si>
  <si>
    <t>مرابحه عام دولت246-ش.خ070820</t>
  </si>
  <si>
    <t>1404/08/20</t>
  </si>
  <si>
    <t>1407/08/20</t>
  </si>
  <si>
    <t>مرابحه عام دولت253-ش.خ070311</t>
  </si>
  <si>
    <t>1404/09/11</t>
  </si>
  <si>
    <t>1407/03/11</t>
  </si>
  <si>
    <t>مرابحه عام دولت259-ش.خ070502</t>
  </si>
  <si>
    <t>1404/10/02</t>
  </si>
  <si>
    <t>1407/05/02</t>
  </si>
  <si>
    <t>سلف موازی سوین جوجه اردبیل</t>
  </si>
  <si>
    <t>1404/11/21</t>
  </si>
  <si>
    <t>1406/11/21</t>
  </si>
  <si>
    <t>مرابحه عام دولت256-ش.خ070318</t>
  </si>
  <si>
    <t>1404/09/18</t>
  </si>
  <si>
    <t>1407/03/18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</si>
  <si>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</si>
  <si>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</si>
  <si>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</si>
  <si>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</si>
  <si>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</si>
  <si>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</si>
  <si>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</si>
  <si>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</si>
  <si>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</si>
  <si>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</si>
  <si>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</si>
  <si>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</si>
  <si>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</si>
  <si>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</si>
  <si>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</si>
  <si>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</si>
  <si>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</si>
  <si>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</si>
  <si>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0.00%</t>
  </si>
  <si>
    <t>0.16%</t>
  </si>
  <si>
    <t>0.22%</t>
  </si>
  <si>
    <t>2.82%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</si>
  <si>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</si>
  <si>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</si>
  <si>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</si>
  <si>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</si>
  <si>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</si>
  <si>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</si>
  <si>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</si>
  <si>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</si>
  <si>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</si>
  <si>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</si>
  <si>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</si>
  <si>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</si>
  <si>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</si>
  <si>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</si>
  <si>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</si>
  <si>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</si>
  <si>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</si>
  <si>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</si>
  <si>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</si>
  <si>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</si>
  <si>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</si>
  <si>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</si>
  <si>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</si>
  <si>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</si>
  <si>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</si>
  <si>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سرمایه گذاری سپهر صادرات</t>
  </si>
  <si>
    <t>سرمایه‌گذاری‌صندوق‌بازنشستگی‌</t>
  </si>
  <si>
    <t>فولاد امیرکبیرکاشان</t>
  </si>
  <si>
    <t>ملی‌ صنایع‌ مس‌ ایران‌</t>
  </si>
  <si>
    <t>پاکدیس</t>
  </si>
  <si>
    <t>ح . س. توسعه گوهران امید</t>
  </si>
  <si>
    <t>بانک‌اقتصادنوین‌</t>
  </si>
  <si>
    <t>بانک ملت</t>
  </si>
  <si>
    <t>بانک صادرات ایران</t>
  </si>
  <si>
    <t>فولاد مبارکه اصفهان</t>
  </si>
  <si>
    <t>بانک سینا</t>
  </si>
  <si>
    <t>گروه توسعه مالی مهرآیندگان</t>
  </si>
  <si>
    <t>س. و خدمات مدیریت صند. ب کشوری</t>
  </si>
  <si>
    <t>پالایش نفت بندرعباس</t>
  </si>
  <si>
    <t>-2-2</t>
  </si>
  <si>
    <t>درآمد سود صندوق</t>
  </si>
  <si>
    <t>صندوق س.بخشی پتروشیمی دماوند-ب</t>
  </si>
  <si>
    <t>صندوق س. کوانتوم بهاوند-س</t>
  </si>
  <si>
    <t>صندوق سرمایه گذاری بخشی صنایع آبان</t>
  </si>
  <si>
    <t>صندوق س. شاخصی کیان-س</t>
  </si>
  <si>
    <t>صندوق س.بخشی صنایع پاداش-ب</t>
  </si>
  <si>
    <t>صندوق س ثروت پویا-بخشی</t>
  </si>
  <si>
    <t>صندوق س.پشتوانه طلای رز</t>
  </si>
  <si>
    <t>صندوق س صنایع مفید3- بخشی</t>
  </si>
  <si>
    <t>صندوق س.كالاي زرگر كارآمد</t>
  </si>
  <si>
    <t>صندوق س. بخشی کیان-ب</t>
  </si>
  <si>
    <t>صندوق س. طلای سرخ نوویرا</t>
  </si>
  <si>
    <t>صندوق س بهین خودرو-بخشی</t>
  </si>
  <si>
    <t>صندوق س صنایع اندیشه صبا2-بخشی</t>
  </si>
  <si>
    <t>صندوق س صنایع دایا3-بخشی</t>
  </si>
  <si>
    <t>صندوق پالایشی یکم-سهام</t>
  </si>
  <si>
    <t>افق روشن بانک خاورمیانه صندوق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</si>
  <si>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</si>
  <si>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</si>
  <si>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</si>
  <si>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</si>
  <si>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</si>
  <si>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صیدک404-3ماهه18%</t>
  </si>
  <si>
    <t>اسناد خزانه-م1بودجه01-040326</t>
  </si>
  <si>
    <t>مرابحه عام دولت112-ش.خ 040408</t>
  </si>
  <si>
    <t>اسناد خزانه-م3بودجه01-040520</t>
  </si>
  <si>
    <t>مرابحه عام دولت120-ش.خ040417</t>
  </si>
  <si>
    <t>مرابحه عام دولت127-ش.خ040623</t>
  </si>
  <si>
    <t>اسنادخزانه-م4بودجه01-040917</t>
  </si>
  <si>
    <t>اسنادخزانه-م7بودجه01-040714</t>
  </si>
  <si>
    <t>اسنادخزانه-م8بودجه01-040728</t>
  </si>
  <si>
    <t>مرابحه عام دولت131-ش.خ040410</t>
  </si>
  <si>
    <t>مرابحه عام دولت143-ش.خ041009</t>
  </si>
  <si>
    <t>مرابحه اتومبیل سازی فردا061023</t>
  </si>
  <si>
    <t>اجاره توان آفرین ساز 14070216</t>
  </si>
  <si>
    <t>مرابحه عام دولت 166-ش.خ050419</t>
  </si>
  <si>
    <t>مرابحه عطرین نخ قم 070517</t>
  </si>
  <si>
    <t>مرابحه عام دولت203-ش.خ050807</t>
  </si>
  <si>
    <t>مرابحه عام دولت211-ش.خ050528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</si>
  <si>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</si>
  <si>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</si>
  <si>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</si>
  <si>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</si>
  <si>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</si>
  <si>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</si>
  <si>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</si>
  <si>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</si>
  <si>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</si>
  <si>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</si>
  <si>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</si>
  <si>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</si>
  <si>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</si>
  <si>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</si>
  <si>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</si>
  <si>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</si>
  <si>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</si>
  <si>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</si>
  <si>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</si>
  <si>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</si>
  <si>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</si>
  <si>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</si>
  <si>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</si>
  <si>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</si>
  <si>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</si>
  <si>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</si>
  <si>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</si>
  <si>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</si>
  <si>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</si>
  <si>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</si>
  <si>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</si>
  <si>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</si>
  <si>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</si>
  <si>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</si>
  <si>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</si>
  <si>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</si>
  <si>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</si>
  <si>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</si>
  <si>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</si>
  <si>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</si>
  <si>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1404/04/28</t>
  </si>
  <si>
    <t>1404/05/12</t>
  </si>
  <si>
    <t>1404/05/08</t>
  </si>
  <si>
    <t>1404/11/19</t>
  </si>
  <si>
    <t>1404/03/11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</si>
  <si>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</si>
  <si>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</si>
  <si>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</si>
  <si>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</si>
  <si>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</si>
  <si>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</si>
  <si>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</si>
  <si>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</si>
  <si>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</si>
  <si>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</si>
  <si>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1404/04/01</t>
  </si>
  <si>
    <t>1405/05/28</t>
  </si>
  <si>
    <t>1405/08/07</t>
  </si>
  <si>
    <t>1407/05/17</t>
  </si>
  <si>
    <t>1405/04/19</t>
  </si>
  <si>
    <t>1407/02/16</t>
  </si>
  <si>
    <t>1406/10/23</t>
  </si>
  <si>
    <t>1404/10/09</t>
  </si>
  <si>
    <t>1404/04/10</t>
  </si>
  <si>
    <t>1404/06/23</t>
  </si>
  <si>
    <t>1404/04/17</t>
  </si>
  <si>
    <t>1404/04/08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</si>
  <si>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</si>
  <si>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</si>
  <si>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</si>
  <si>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</si>
  <si>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</si>
  <si>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</si>
  <si>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</si>
  <si>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</si>
  <si>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</si>
  <si>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</si>
  <si>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</si>
  <si>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</si>
  <si>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</si>
  <si>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</si>
  <si>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</si>
  <si>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</si>
  <si>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</si>
  <si>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بدلیل انعقاد قرارداد</t>
  </si>
  <si>
    <t>تصمیمات شرکت</t>
  </si>
  <si>
    <t xml:space="preserve">سپرده کوتاه مدت موسسه اعتباری ملل </t>
  </si>
  <si>
    <t xml:space="preserve">سپرده کوتاه مدت بانک ملت </t>
  </si>
  <si>
    <t xml:space="preserve">سپرده کوتاه مدت بانک گردشگری  </t>
  </si>
  <si>
    <t xml:space="preserve">سپرده کوتاه مدت بانک صادرات </t>
  </si>
  <si>
    <t xml:space="preserve">سپرده کوتاه مدت بانک شهر </t>
  </si>
  <si>
    <t xml:space="preserve">سپرده کوتاه مدت بانک سینا </t>
  </si>
  <si>
    <t xml:space="preserve">سپرده کوتاه مدت بانک سامان </t>
  </si>
  <si>
    <t xml:space="preserve">سپرده کوتاه مدت بانک دی </t>
  </si>
  <si>
    <t xml:space="preserve">سپرده کوتاه مدت بانک خاورمیانه </t>
  </si>
  <si>
    <t xml:space="preserve">سپرده کوتاه مدت بانک تجارت  </t>
  </si>
  <si>
    <t xml:space="preserve">سپرده کوتاه مدت بانک پاسارگاد   </t>
  </si>
  <si>
    <t xml:space="preserve">سپرده بلند مدت بانک گردشگری  </t>
  </si>
  <si>
    <t xml:space="preserve">سپرده بلند مدت بانک صادرات </t>
  </si>
  <si>
    <t xml:space="preserve">سپرده بلند مدت بانک دی </t>
  </si>
  <si>
    <t xml:space="preserve">سپرده بلند مدت بانک پاسارگاد  </t>
  </si>
  <si>
    <t xml:space="preserve">حساب جاری بانک سینا </t>
  </si>
  <si>
    <t xml:space="preserve">حساب جاری بانک سامان </t>
  </si>
  <si>
    <t>سود (زیان) فروش سهام شرکت پالایش نفت بندرعباس</t>
  </si>
  <si>
    <t>سود (زیان) فروش سهام شرکت پاکدیس</t>
  </si>
  <si>
    <t>سود (زیان) فروش سهام شرکت سرمایه گذاری توسعه گوهران امید</t>
  </si>
  <si>
    <t>سود (زیان) فروش سهام شرکت سرمایه گذاری مالی سپهرصادرات</t>
  </si>
  <si>
    <t>سود (زیان) فروش سهام شرکت س. و خدمات مدیریت صند. ب کشوری</t>
  </si>
  <si>
    <t>سود (زیان) فروش سهام شرکت گروه توسعه مالی مهرآیندگان</t>
  </si>
  <si>
    <t>سود (زیان) فروش سهام شرکت فولاد امیرکبیرکاشان</t>
  </si>
  <si>
    <t>سود (زیان) فروش سهام شرکت بانک سینا</t>
  </si>
  <si>
    <t>سود (زیان) فروش سهام شرکت بانک‌اقتصادنوین‌</t>
  </si>
  <si>
    <t>سود (زیان) فروش سهام شرکت سرمایه‌گذاری‌صندوق‌بازنشستگی‌</t>
  </si>
  <si>
    <t>سود (زیان) فروش سهام شرکت ملی‌ صنایع‌ مس‌ ایران‌</t>
  </si>
  <si>
    <t>سود (زیان) فروش سهام شرکت فولاد مبارکه اصفهان</t>
  </si>
  <si>
    <t>سود (زیان) فروش سهام شرکت بانک ملت</t>
  </si>
  <si>
    <t>سود (زیان) فروش سهام شرکت بانک صادرات ایران</t>
  </si>
  <si>
    <t>سپرده کوتاه مدت موسسه اعتباری ملل</t>
  </si>
  <si>
    <t>سپرده کوتاه مدت بانک گردشگری</t>
  </si>
  <si>
    <t>سپرده کوتاه مدت بانک شهر</t>
  </si>
  <si>
    <t>سپرده کوتاه مدت بانک دی</t>
  </si>
  <si>
    <t xml:space="preserve">سپرده کوتاه مدت بانک تجارت </t>
  </si>
  <si>
    <t xml:space="preserve">سپرده کوتاه مدت بانک پاسارگاد </t>
  </si>
  <si>
    <t xml:space="preserve">سپرده بلند مدت موسسه اعتباری ملل </t>
  </si>
  <si>
    <t xml:space="preserve">سپرده بلند مدت بانک ملت </t>
  </si>
  <si>
    <t>سپرده بلند مدت بانک سامان</t>
  </si>
  <si>
    <t xml:space="preserve">سپرده بلند مدت بانک خاورمیانه </t>
  </si>
  <si>
    <t xml:space="preserve">سپرده بلند مدت بانک تجارت  </t>
  </si>
  <si>
    <t xml:space="preserve">سپرده کوتاه مدت موسسه اعتباری ملل  </t>
  </si>
  <si>
    <t>سپرده کوتاه مدت بانک پاسارگاد</t>
  </si>
  <si>
    <t xml:space="preserve">سپرده بلند مدت بانک سامان </t>
  </si>
  <si>
    <t>سپرده بلند مدت بانک تجارت</t>
  </si>
  <si>
    <t>سپرده بلند مدت بانک پاسارگاد</t>
  </si>
  <si>
    <t>ص.س. اهرمی نارنج - واحدهای عادی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</si>
</sst>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5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3" fontId="5" fillId="0" borderId="7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5" fontId="0" fillId="2" borderId="0" xfId="1" applyNumberFormat="1" applyFont="1" applyFill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vertical="top"/>
    </xf>
    <xf numFmtId="3" fontId="5" fillId="0" borderId="2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4" fontId="5" fillId="0" borderId="0" xfId="0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6" sqref="A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37" t="s">
        <v>0</v>
      </c>
      <c r="B1" s="37"/>
      <c r="C1" s="37"/>
    </row>
    <row r="2" spans="1:3" ht="21.75" customHeight="1" x14ac:dyDescent="0.2">
      <c r="A2" s="37" t="s">
        <v>1</v>
      </c>
      <c r="B2" s="37"/>
      <c r="C2" s="37"/>
    </row>
    <row r="3" spans="1:3" ht="21.75" customHeight="1" x14ac:dyDescent="0.2">
      <c r="A3" s="37" t="s">
        <v>2</v>
      </c>
      <c r="B3" s="37"/>
      <c r="C3" s="37"/>
    </row>
    <row r="4" spans="1:3" ht="7.35" customHeight="1" x14ac:dyDescent="0.2"/>
    <row r="5" spans="1:3" ht="123.6" customHeight="1" x14ac:dyDescent="0.2">
      <c r="B5" s="38"/>
    </row>
    <row r="6" spans="1:3" ht="123.6" customHeight="1" x14ac:dyDescent="0.2">
      <c r="B6" s="3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Z42"/>
  <sheetViews>
    <sheetView rightToLeft="1" topLeftCell="A28" workbookViewId="0">
      <selection activeCell="Q36" sqref="A36:Q36"/>
    </sheetView>
  </sheetViews>
  <sheetFormatPr defaultRowHeight="12.75" x14ac:dyDescent="0.2"/>
  <cols>
    <col min="1" max="1" width="36.42578125" bestFit="1" customWidth="1"/>
    <col min="2" max="2" width="1.28515625" customWidth="1"/>
    <col min="3" max="3" width="16.28515625" bestFit="1" customWidth="1"/>
    <col min="4" max="4" width="1.28515625" hidden="1" customWidth="1"/>
    <col min="5" max="5" width="17" bestFit="1" customWidth="1"/>
    <col min="6" max="6" width="1.28515625" hidden="1" customWidth="1"/>
    <col min="7" max="7" width="15" bestFit="1" customWidth="1"/>
    <col min="8" max="8" width="1.28515625" hidden="1" customWidth="1"/>
    <col min="9" max="9" width="15.85546875" bestFit="1" customWidth="1"/>
    <col min="10" max="10" width="1.28515625" hidden="1" customWidth="1"/>
    <col min="11" max="11" width="17.28515625" bestFit="1" customWidth="1"/>
    <col min="12" max="12" width="1.28515625" hidden="1" customWidth="1"/>
    <col min="13" max="13" width="16.28515625" bestFit="1" customWidth="1"/>
    <col min="14" max="14" width="1.28515625" hidden="1" customWidth="1"/>
    <col min="15" max="15" width="16" bestFit="1" customWidth="1"/>
    <col min="16" max="16" width="1.28515625" customWidth="1"/>
    <col min="17" max="17" width="16.140625" bestFit="1" customWidth="1"/>
    <col min="18" max="18" width="1.28515625" customWidth="1"/>
    <col min="19" max="19" width="16.140625" bestFit="1" customWidth="1"/>
    <col min="20" max="20" width="1.28515625" customWidth="1"/>
    <col min="21" max="21" width="17.28515625" bestFit="1" customWidth="1"/>
    <col min="22" max="23" width="17.7109375" customWidth="1"/>
    <col min="24" max="24" width="32.5703125" bestFit="1" customWidth="1"/>
    <col min="25" max="25" width="16" style="28" bestFit="1" customWidth="1"/>
    <col min="26" max="26" width="12.42578125" bestFit="1" customWidth="1"/>
  </cols>
  <sheetData>
    <row r="1" spans="1:26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6" ht="21.75" customHeight="1" x14ac:dyDescent="0.2">
      <c r="A2" s="37" t="s">
        <v>152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6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6" ht="14.45" customHeight="1" x14ac:dyDescent="0.2"/>
    <row r="5" spans="1:26" ht="14.45" customHeight="1" x14ac:dyDescent="0.2">
      <c r="A5" s="1" t="s">
        <v>191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6" ht="14.45" customHeight="1" x14ac:dyDescent="0.2">
      <c r="C6" s="40" t="s">
        <v>171</v>
      </c>
      <c r="D6" s="40"/>
      <c r="E6" s="40"/>
      <c r="F6" s="40"/>
      <c r="G6" s="40"/>
      <c r="H6" s="40"/>
      <c r="I6" s="40"/>
      <c r="J6" s="40"/>
      <c r="K6" s="40"/>
      <c r="M6" s="40" t="s">
        <v>172</v>
      </c>
      <c r="N6" s="40"/>
      <c r="O6" s="40"/>
      <c r="P6" s="40"/>
      <c r="Q6" s="40"/>
      <c r="R6" s="40"/>
      <c r="S6" s="40"/>
      <c r="T6" s="40"/>
      <c r="U6" s="40"/>
    </row>
    <row r="7" spans="1:26" ht="14.45" customHeight="1" x14ac:dyDescent="0.2">
      <c r="C7" s="3"/>
      <c r="D7" s="3"/>
      <c r="E7" s="3"/>
      <c r="F7" s="3"/>
      <c r="G7" s="3"/>
      <c r="H7" s="3"/>
      <c r="I7" s="41" t="s">
        <v>21</v>
      </c>
      <c r="J7" s="41"/>
      <c r="K7" s="41"/>
      <c r="M7" s="3"/>
      <c r="N7" s="3"/>
      <c r="O7" s="3"/>
      <c r="P7" s="3"/>
      <c r="Q7" s="3"/>
      <c r="R7" s="3"/>
      <c r="S7" s="41" t="s">
        <v>21</v>
      </c>
      <c r="T7" s="41"/>
      <c r="U7" s="41"/>
    </row>
    <row r="8" spans="1:26" ht="14.45" customHeight="1" x14ac:dyDescent="0.2">
      <c r="A8" s="32" t="s">
        <v>38</v>
      </c>
      <c r="C8" s="2" t="s">
        <v>192</v>
      </c>
      <c r="E8" s="2" t="s">
        <v>175</v>
      </c>
      <c r="G8" s="2" t="s">
        <v>176</v>
      </c>
      <c r="I8" s="4" t="s">
        <v>145</v>
      </c>
      <c r="J8" s="3"/>
      <c r="K8" s="4" t="s">
        <v>157</v>
      </c>
      <c r="M8" s="2" t="s">
        <v>192</v>
      </c>
      <c r="O8" s="2" t="s">
        <v>175</v>
      </c>
      <c r="Q8" s="2" t="s">
        <v>176</v>
      </c>
      <c r="S8" s="4" t="s">
        <v>145</v>
      </c>
      <c r="T8" s="3"/>
      <c r="U8" s="4" t="s">
        <v>157</v>
      </c>
      <c r="X8" t="s">
        <v>199</v>
      </c>
      <c r="Y8" s="28">
        <v>2663771578</v>
      </c>
      <c r="Z8">
        <f>VLOOKUP(Y8,$Q$9:$Q$39,1,0)</f>
        <v>2663771578</v>
      </c>
    </row>
    <row r="9" spans="1:26" ht="21.75" customHeight="1" x14ac:dyDescent="0.2">
      <c r="A9" s="62" t="s">
        <v>203</v>
      </c>
      <c r="C9" s="33">
        <v>0</v>
      </c>
      <c r="E9" s="33">
        <v>0</v>
      </c>
      <c r="G9" s="33">
        <v>0</v>
      </c>
      <c r="I9" s="33">
        <f>C9+E9+G9</f>
        <v>0</v>
      </c>
      <c r="K9" s="7">
        <v>0</v>
      </c>
      <c r="M9" s="33">
        <v>0</v>
      </c>
      <c r="O9" s="33">
        <v>0</v>
      </c>
      <c r="Q9" s="33">
        <v>-3584744642</v>
      </c>
      <c r="S9" s="33">
        <f>M9+O9+Q9</f>
        <v>-3584744642</v>
      </c>
      <c r="U9" s="7">
        <v>-0.04</v>
      </c>
      <c r="X9" t="s">
        <v>203</v>
      </c>
      <c r="Y9" s="28">
        <v>-3584744642</v>
      </c>
      <c r="Z9">
        <f>VLOOKUP(Y9,$Q$9:$Q$39,1,0)</f>
        <v>-3584744642</v>
      </c>
    </row>
    <row r="10" spans="1:26" ht="21.75" customHeight="1" x14ac:dyDescent="0.2">
      <c r="A10" s="60" t="s">
        <v>197</v>
      </c>
      <c r="C10" s="34">
        <v>0</v>
      </c>
      <c r="E10" s="34">
        <v>0</v>
      </c>
      <c r="G10" s="34">
        <v>0</v>
      </c>
      <c r="I10" s="34">
        <f>C10+E10+G10</f>
        <v>0</v>
      </c>
      <c r="K10" s="17">
        <v>0</v>
      </c>
      <c r="M10" s="34">
        <v>0</v>
      </c>
      <c r="O10" s="34">
        <v>0</v>
      </c>
      <c r="Q10" s="34">
        <v>-845029690</v>
      </c>
      <c r="S10" s="34">
        <f>M10+O10+Q10</f>
        <v>-845029690</v>
      </c>
      <c r="U10" s="17">
        <v>-0.01</v>
      </c>
      <c r="X10" t="s">
        <v>197</v>
      </c>
      <c r="Y10" s="28">
        <v>-845029690</v>
      </c>
      <c r="Z10">
        <f>VLOOKUP(Y10,$Q$9:$Q$39,1,0)</f>
        <v>-845029690</v>
      </c>
    </row>
    <row r="11" spans="1:26" ht="21.75" customHeight="1" x14ac:dyDescent="0.2">
      <c r="A11" s="63" t="s">
        <v>208</v>
      </c>
      <c r="C11" s="57">
        <v>0</v>
      </c>
      <c r="E11" s="57">
        <v>-15493439607</v>
      </c>
      <c r="G11" s="57">
        <v>0</v>
      </c>
      <c r="I11" s="57">
        <f>C11+E11+G11</f>
        <v>-15493439607</v>
      </c>
      <c r="K11" s="64">
        <v>-1.95</v>
      </c>
      <c r="M11" s="57">
        <v>0</v>
      </c>
      <c r="O11" s="57">
        <v>29113799809</v>
      </c>
      <c r="Q11" s="57">
        <v>0</v>
      </c>
      <c r="S11" s="57">
        <f>M11+O11+Q11</f>
        <v>29113799809</v>
      </c>
      <c r="U11" s="64">
        <v>0.32</v>
      </c>
      <c r="X11" t="s">
        <v>206</v>
      </c>
      <c r="Y11" s="28">
        <v>103245864</v>
      </c>
      <c r="Z11">
        <f>VLOOKUP(Y11,$Q$9:$Q$39,1,0)</f>
        <v>103245864</v>
      </c>
    </row>
    <row r="12" spans="1:26" ht="21.75" customHeight="1" x14ac:dyDescent="0.2">
      <c r="A12" s="60" t="s">
        <v>43</v>
      </c>
      <c r="C12" s="34">
        <v>0</v>
      </c>
      <c r="E12" s="34">
        <v>-9627805000</v>
      </c>
      <c r="G12" s="34">
        <v>0</v>
      </c>
      <c r="I12" s="34">
        <f>C12+E12+G12</f>
        <v>-9627805000</v>
      </c>
      <c r="K12" s="17">
        <v>-1.21</v>
      </c>
      <c r="M12" s="34">
        <v>0</v>
      </c>
      <c r="O12" s="34">
        <v>8107910000</v>
      </c>
      <c r="Q12" s="34">
        <v>0</v>
      </c>
      <c r="S12" s="34">
        <f>M12+O12+Q12</f>
        <v>8107910000</v>
      </c>
      <c r="U12" s="17">
        <v>0.09</v>
      </c>
      <c r="X12" t="s">
        <v>195</v>
      </c>
      <c r="Y12" s="28">
        <v>429926023</v>
      </c>
      <c r="Z12">
        <f>VLOOKUP(Y12,$Q$9:$Q$39,1,0)</f>
        <v>429926023</v>
      </c>
    </row>
    <row r="13" spans="1:26" ht="21.75" customHeight="1" x14ac:dyDescent="0.2">
      <c r="A13" s="60" t="s">
        <v>48</v>
      </c>
      <c r="C13" s="34">
        <v>0</v>
      </c>
      <c r="E13" s="34">
        <v>-1367447620</v>
      </c>
      <c r="G13" s="34">
        <v>0</v>
      </c>
      <c r="I13" s="34">
        <f>C13+E13+G13</f>
        <v>-1367447620</v>
      </c>
      <c r="K13" s="17">
        <v>-0.17</v>
      </c>
      <c r="M13" s="34">
        <v>0</v>
      </c>
      <c r="O13" s="34">
        <v>571246550</v>
      </c>
      <c r="Q13" s="34">
        <v>0</v>
      </c>
      <c r="S13" s="34">
        <f>M13+O13+Q13</f>
        <v>571246550</v>
      </c>
      <c r="U13" s="17">
        <v>0.01</v>
      </c>
      <c r="X13" t="s">
        <v>205</v>
      </c>
      <c r="Y13" s="28">
        <v>431706857</v>
      </c>
      <c r="Z13">
        <f>VLOOKUP(Y13,$Q$9:$Q$39,1,0)</f>
        <v>431706857</v>
      </c>
    </row>
    <row r="14" spans="1:26" ht="21.75" customHeight="1" x14ac:dyDescent="0.2">
      <c r="A14" s="63" t="s">
        <v>49</v>
      </c>
      <c r="C14" s="57">
        <v>0</v>
      </c>
      <c r="E14" s="57">
        <v>5968828800</v>
      </c>
      <c r="G14" s="57">
        <v>0</v>
      </c>
      <c r="I14" s="57">
        <f>C14+E14+G14</f>
        <v>5968828800</v>
      </c>
      <c r="K14" s="64">
        <v>0.75</v>
      </c>
      <c r="M14" s="57">
        <v>0</v>
      </c>
      <c r="O14" s="34">
        <v>15189692800</v>
      </c>
      <c r="Q14" s="57">
        <v>0</v>
      </c>
      <c r="S14" s="57">
        <f>M14+O14+Q14</f>
        <v>15189692800</v>
      </c>
      <c r="U14" s="64">
        <v>0.17</v>
      </c>
      <c r="X14" t="s">
        <v>204</v>
      </c>
      <c r="Y14" s="28">
        <v>758520916</v>
      </c>
      <c r="Z14">
        <f>VLOOKUP(Y14,$Q$9:$Q$39,1,0)</f>
        <v>758520916</v>
      </c>
    </row>
    <row r="15" spans="1:26" ht="21.75" customHeight="1" x14ac:dyDescent="0.2">
      <c r="A15" s="60" t="s">
        <v>50</v>
      </c>
      <c r="C15" s="34">
        <v>0</v>
      </c>
      <c r="E15" s="34">
        <v>11250882720</v>
      </c>
      <c r="G15" s="34">
        <v>0</v>
      </c>
      <c r="I15" s="34">
        <f>C15+E15+G15</f>
        <v>11250882720</v>
      </c>
      <c r="K15" s="17">
        <v>1.42</v>
      </c>
      <c r="M15" s="34">
        <v>0</v>
      </c>
      <c r="O15" s="34">
        <v>22939381351</v>
      </c>
      <c r="Q15" s="34">
        <v>0</v>
      </c>
      <c r="S15" s="34">
        <f>M15+O15+Q15</f>
        <v>22939381351</v>
      </c>
      <c r="U15" s="17">
        <v>0.26</v>
      </c>
      <c r="X15" t="s">
        <v>193</v>
      </c>
      <c r="Y15" s="28">
        <v>926644310</v>
      </c>
      <c r="Z15">
        <f>VLOOKUP(Y15,$Q$9:$Q$39,1,0)</f>
        <v>926644310</v>
      </c>
    </row>
    <row r="16" spans="1:26" ht="21.75" customHeight="1" x14ac:dyDescent="0.2">
      <c r="A16" s="60" t="s">
        <v>51</v>
      </c>
      <c r="C16" s="34">
        <v>0</v>
      </c>
      <c r="E16" s="34">
        <v>-15048555292</v>
      </c>
      <c r="G16" s="34">
        <v>0</v>
      </c>
      <c r="I16" s="34">
        <f>C16+E16+G16</f>
        <v>-15048555292</v>
      </c>
      <c r="K16" s="17">
        <v>-1.89</v>
      </c>
      <c r="M16" s="34">
        <v>0</v>
      </c>
      <c r="O16" s="34">
        <v>16485249984</v>
      </c>
      <c r="Q16" s="34">
        <v>0</v>
      </c>
      <c r="S16" s="34">
        <f>M16+O16+Q16</f>
        <v>16485249984</v>
      </c>
      <c r="U16" s="17">
        <v>0.18</v>
      </c>
      <c r="X16" t="s">
        <v>196</v>
      </c>
      <c r="Y16" s="28">
        <v>1322857987</v>
      </c>
      <c r="Z16">
        <f>VLOOKUP(Y16,$Q$9:$Q$39,1,0)</f>
        <v>1322857987</v>
      </c>
    </row>
    <row r="17" spans="1:26" ht="21.75" customHeight="1" x14ac:dyDescent="0.2">
      <c r="A17" s="60" t="s">
        <v>52</v>
      </c>
      <c r="C17" s="34">
        <v>0</v>
      </c>
      <c r="E17" s="34">
        <v>-3642948672</v>
      </c>
      <c r="G17" s="34">
        <v>0</v>
      </c>
      <c r="I17" s="34">
        <f>C17+E17+G17</f>
        <v>-3642948672</v>
      </c>
      <c r="K17" s="17">
        <v>-0.46</v>
      </c>
      <c r="M17" s="34">
        <v>0</v>
      </c>
      <c r="O17" s="34">
        <v>1364380871</v>
      </c>
      <c r="Q17" s="34">
        <v>0</v>
      </c>
      <c r="S17" s="34">
        <f>M17+O17+Q17</f>
        <v>1364380871</v>
      </c>
      <c r="U17" s="17">
        <v>0.02</v>
      </c>
      <c r="X17" t="s">
        <v>201</v>
      </c>
      <c r="Y17" s="28">
        <v>1837704121</v>
      </c>
      <c r="Z17">
        <f>VLOOKUP(Y17,$Q$9:$Q$39,1,0)</f>
        <v>1837704121</v>
      </c>
    </row>
    <row r="18" spans="1:26" ht="21.75" customHeight="1" x14ac:dyDescent="0.2">
      <c r="A18" s="60" t="s">
        <v>53</v>
      </c>
      <c r="C18" s="34">
        <v>0</v>
      </c>
      <c r="E18" s="34">
        <v>-28074729384</v>
      </c>
      <c r="G18" s="34">
        <v>0</v>
      </c>
      <c r="I18" s="34">
        <f>C18+E18+G18</f>
        <v>-28074729384</v>
      </c>
      <c r="K18" s="17">
        <v>-3.54</v>
      </c>
      <c r="M18" s="34">
        <v>0</v>
      </c>
      <c r="O18" s="34">
        <v>55781500320</v>
      </c>
      <c r="Q18" s="34">
        <v>0</v>
      </c>
      <c r="S18" s="34">
        <f>M18+O18+Q18</f>
        <v>55781500320</v>
      </c>
      <c r="U18" s="17">
        <v>0.62</v>
      </c>
      <c r="X18" t="s">
        <v>202</v>
      </c>
      <c r="Y18" s="28">
        <v>1845245551</v>
      </c>
      <c r="Z18">
        <f>VLOOKUP(Y18,$Q$9:$Q$39,1,0)</f>
        <v>1845245551</v>
      </c>
    </row>
    <row r="19" spans="1:26" ht="21.75" customHeight="1" x14ac:dyDescent="0.2">
      <c r="A19" s="63" t="s">
        <v>209</v>
      </c>
      <c r="C19" s="57">
        <v>0</v>
      </c>
      <c r="E19" s="57">
        <v>-19388393893</v>
      </c>
      <c r="G19" s="57">
        <v>0</v>
      </c>
      <c r="I19" s="57">
        <f>C19+E19+G19</f>
        <v>-19388393893</v>
      </c>
      <c r="K19" s="64">
        <v>-2.44</v>
      </c>
      <c r="M19" s="57">
        <v>0</v>
      </c>
      <c r="O19" s="34">
        <v>50031148816</v>
      </c>
      <c r="Q19" s="57">
        <v>0</v>
      </c>
      <c r="S19" s="57">
        <f>M19+O19+Q19</f>
        <v>50031148816</v>
      </c>
      <c r="U19" s="64">
        <v>0.56000000000000005</v>
      </c>
      <c r="X19" t="s">
        <v>200</v>
      </c>
      <c r="Y19" s="28">
        <v>3973373748</v>
      </c>
      <c r="Z19">
        <f>VLOOKUP(Y19,$Q$9:$Q$39,1,0)</f>
        <v>3973373748</v>
      </c>
    </row>
    <row r="20" spans="1:26" ht="21.75" customHeight="1" x14ac:dyDescent="0.2">
      <c r="A20" s="60" t="s">
        <v>206</v>
      </c>
      <c r="C20" s="34">
        <v>0</v>
      </c>
      <c r="E20" s="34">
        <v>0</v>
      </c>
      <c r="G20" s="34">
        <v>0</v>
      </c>
      <c r="I20" s="34">
        <f>C20+E20+G20</f>
        <v>0</v>
      </c>
      <c r="K20" s="17">
        <v>0</v>
      </c>
      <c r="M20" s="34">
        <v>0</v>
      </c>
      <c r="O20" s="34">
        <v>0</v>
      </c>
      <c r="Q20" s="34">
        <v>103245864</v>
      </c>
      <c r="S20" s="34">
        <f>M20+O20+Q20</f>
        <v>103245864</v>
      </c>
      <c r="U20" s="17">
        <v>0</v>
      </c>
      <c r="V20">
        <v>103245864</v>
      </c>
      <c r="W20" s="20">
        <f>V20-Q20</f>
        <v>0</v>
      </c>
      <c r="X20" t="s">
        <v>194</v>
      </c>
      <c r="Y20" s="28">
        <v>7115441238</v>
      </c>
      <c r="Z20">
        <f>VLOOKUP(Y20,$Q$9:$Q$39,1,0)</f>
        <v>7115441238</v>
      </c>
    </row>
    <row r="21" spans="1:26" ht="21.75" customHeight="1" x14ac:dyDescent="0.2">
      <c r="A21" s="60" t="s">
        <v>195</v>
      </c>
      <c r="C21" s="34">
        <v>0</v>
      </c>
      <c r="E21" s="34">
        <v>0</v>
      </c>
      <c r="G21" s="34">
        <v>0</v>
      </c>
      <c r="I21" s="34">
        <f>C21+E21+G21</f>
        <v>0</v>
      </c>
      <c r="K21" s="17">
        <v>0</v>
      </c>
      <c r="M21" s="34">
        <v>0</v>
      </c>
      <c r="O21" s="34">
        <v>0</v>
      </c>
      <c r="Q21" s="34">
        <v>429926023</v>
      </c>
      <c r="S21" s="34">
        <f>M21+O21+Q21</f>
        <v>429926023</v>
      </c>
      <c r="U21" s="17">
        <v>0</v>
      </c>
      <c r="V21">
        <v>429926023</v>
      </c>
      <c r="W21" s="20">
        <f t="shared" ref="W21:W39" si="0">V21-Q21</f>
        <v>0</v>
      </c>
      <c r="X21" t="s">
        <v>54</v>
      </c>
      <c r="Y21" s="28">
        <v>9203271595</v>
      </c>
      <c r="Z21">
        <f>VLOOKUP(Y21,$Q$9:$Q$39,1,0)</f>
        <v>9203271595</v>
      </c>
    </row>
    <row r="22" spans="1:26" ht="21.75" customHeight="1" x14ac:dyDescent="0.2">
      <c r="A22" s="60" t="s">
        <v>205</v>
      </c>
      <c r="C22" s="34">
        <v>0</v>
      </c>
      <c r="E22" s="34">
        <v>0</v>
      </c>
      <c r="G22" s="34">
        <v>0</v>
      </c>
      <c r="I22" s="34">
        <f>C22+E22+G22</f>
        <v>0</v>
      </c>
      <c r="K22" s="17">
        <v>0</v>
      </c>
      <c r="M22" s="34">
        <v>0</v>
      </c>
      <c r="O22" s="34">
        <v>0</v>
      </c>
      <c r="Q22" s="34">
        <v>431706857</v>
      </c>
      <c r="S22" s="34">
        <f>M22+O22+Q22</f>
        <v>431706857</v>
      </c>
      <c r="U22" s="17">
        <v>0</v>
      </c>
      <c r="V22">
        <v>431706857</v>
      </c>
      <c r="W22" s="20">
        <f t="shared" si="0"/>
        <v>0</v>
      </c>
      <c r="X22" t="s">
        <v>207</v>
      </c>
      <c r="Y22" s="28">
        <v>12249182767</v>
      </c>
      <c r="Z22">
        <f>VLOOKUP(Y22,$Q$9:$Q$39,1,0)</f>
        <v>12249182767</v>
      </c>
    </row>
    <row r="23" spans="1:26" ht="21.75" customHeight="1" x14ac:dyDescent="0.2">
      <c r="A23" s="60" t="s">
        <v>204</v>
      </c>
      <c r="C23" s="34">
        <v>0</v>
      </c>
      <c r="E23" s="34">
        <v>0</v>
      </c>
      <c r="G23" s="34">
        <v>0</v>
      </c>
      <c r="I23" s="34">
        <f>C23+E23+G23</f>
        <v>0</v>
      </c>
      <c r="K23" s="17">
        <v>0</v>
      </c>
      <c r="M23" s="34">
        <v>0</v>
      </c>
      <c r="O23" s="34">
        <v>0</v>
      </c>
      <c r="Q23" s="34">
        <v>758520916</v>
      </c>
      <c r="S23" s="34">
        <f>M23+O23+Q23</f>
        <v>758520916</v>
      </c>
      <c r="U23" s="17">
        <v>0.01</v>
      </c>
      <c r="V23">
        <v>758520916</v>
      </c>
      <c r="W23" s="20">
        <f t="shared" si="0"/>
        <v>0</v>
      </c>
      <c r="X23" t="s">
        <v>198</v>
      </c>
      <c r="Y23" s="28">
        <v>13038697371</v>
      </c>
      <c r="Z23">
        <f>VLOOKUP(Y23,$Q$9:$Q$39,1,0)</f>
        <v>13038697371</v>
      </c>
    </row>
    <row r="24" spans="1:26" ht="21.75" customHeight="1" x14ac:dyDescent="0.2">
      <c r="A24" s="60" t="s">
        <v>193</v>
      </c>
      <c r="C24" s="34">
        <v>0</v>
      </c>
      <c r="E24" s="34">
        <v>0</v>
      </c>
      <c r="G24" s="34">
        <v>0</v>
      </c>
      <c r="I24" s="34">
        <f>C24+E24+G24</f>
        <v>0</v>
      </c>
      <c r="K24" s="17">
        <v>0</v>
      </c>
      <c r="M24" s="34">
        <v>0</v>
      </c>
      <c r="O24" s="34">
        <v>0</v>
      </c>
      <c r="Q24" s="34">
        <v>926644310</v>
      </c>
      <c r="S24" s="34">
        <f>M24+O24+Q24</f>
        <v>926644310</v>
      </c>
      <c r="U24" s="17">
        <v>0.01</v>
      </c>
      <c r="V24">
        <v>926644310</v>
      </c>
      <c r="W24" s="20">
        <f t="shared" si="0"/>
        <v>0</v>
      </c>
      <c r="X24" t="s">
        <v>46</v>
      </c>
      <c r="Y24" s="28">
        <v>21673156903</v>
      </c>
      <c r="Z24">
        <f>VLOOKUP(Y24,$Q$9:$Q$39,1,0)</f>
        <v>21673156903</v>
      </c>
    </row>
    <row r="25" spans="1:26" ht="21.75" customHeight="1" x14ac:dyDescent="0.2">
      <c r="A25" s="60" t="s">
        <v>196</v>
      </c>
      <c r="C25" s="34">
        <v>0</v>
      </c>
      <c r="E25" s="34">
        <v>0</v>
      </c>
      <c r="G25" s="34">
        <v>0</v>
      </c>
      <c r="I25" s="34">
        <f>C25+E25+G25</f>
        <v>0</v>
      </c>
      <c r="K25" s="17">
        <v>0</v>
      </c>
      <c r="M25" s="34">
        <v>0</v>
      </c>
      <c r="O25" s="34">
        <v>0</v>
      </c>
      <c r="Q25" s="34">
        <v>1322857987</v>
      </c>
      <c r="S25" s="34">
        <f>M25+O25+Q25</f>
        <v>1322857987</v>
      </c>
      <c r="U25" s="17">
        <v>0.01</v>
      </c>
      <c r="V25">
        <v>1322857987</v>
      </c>
      <c r="W25" s="20">
        <f t="shared" si="0"/>
        <v>0</v>
      </c>
      <c r="X25" t="s">
        <v>55</v>
      </c>
      <c r="Y25" s="28">
        <v>45995102113</v>
      </c>
      <c r="Z25">
        <f>VLOOKUP(Y25,$Q$9:$Q$39,1,0)</f>
        <v>45995102113</v>
      </c>
    </row>
    <row r="26" spans="1:26" ht="21.75" customHeight="1" x14ac:dyDescent="0.2">
      <c r="A26" s="60" t="s">
        <v>201</v>
      </c>
      <c r="C26" s="34">
        <v>0</v>
      </c>
      <c r="E26" s="34">
        <v>0</v>
      </c>
      <c r="G26" s="34">
        <v>0</v>
      </c>
      <c r="I26" s="34">
        <f>C26+E26+G26</f>
        <v>0</v>
      </c>
      <c r="K26" s="17">
        <v>0</v>
      </c>
      <c r="M26" s="34">
        <v>0</v>
      </c>
      <c r="O26" s="34">
        <v>0</v>
      </c>
      <c r="Q26" s="34">
        <v>1837704121</v>
      </c>
      <c r="S26" s="34">
        <f>M26+O26+Q26</f>
        <v>1837704121</v>
      </c>
      <c r="U26" s="17">
        <v>0.02</v>
      </c>
      <c r="V26">
        <v>1837704121</v>
      </c>
      <c r="W26" s="20">
        <f t="shared" si="0"/>
        <v>0</v>
      </c>
      <c r="X26" t="s">
        <v>47</v>
      </c>
      <c r="Y26" s="28">
        <v>99461705539</v>
      </c>
      <c r="Z26">
        <f>VLOOKUP(Y26,$Q$9:$Q$39,1,0)</f>
        <v>99461705539</v>
      </c>
    </row>
    <row r="27" spans="1:26" ht="21.75" customHeight="1" x14ac:dyDescent="0.2">
      <c r="A27" s="60" t="s">
        <v>202</v>
      </c>
      <c r="C27" s="34">
        <v>0</v>
      </c>
      <c r="E27" s="34">
        <v>0</v>
      </c>
      <c r="G27" s="34">
        <v>0</v>
      </c>
      <c r="I27" s="34">
        <f>C27+E27+G27</f>
        <v>0</v>
      </c>
      <c r="K27" s="17">
        <v>0</v>
      </c>
      <c r="M27" s="34">
        <v>0</v>
      </c>
      <c r="O27" s="34">
        <v>0</v>
      </c>
      <c r="Q27" s="34">
        <v>1845245551</v>
      </c>
      <c r="S27" s="34">
        <f>M27+O27+Q27</f>
        <v>1845245551</v>
      </c>
      <c r="U27" s="17">
        <v>0.02</v>
      </c>
      <c r="V27">
        <v>1845245551</v>
      </c>
      <c r="W27" s="20">
        <f t="shared" si="0"/>
        <v>0</v>
      </c>
      <c r="X27" t="s">
        <v>44</v>
      </c>
      <c r="Y27" s="28">
        <v>119855506116</v>
      </c>
      <c r="Z27">
        <f>VLOOKUP(Y27,$Q$9:$Q$39,1,0)</f>
        <v>119855506116</v>
      </c>
    </row>
    <row r="28" spans="1:26" ht="21.75" customHeight="1" x14ac:dyDescent="0.2">
      <c r="A28" s="60" t="s">
        <v>199</v>
      </c>
      <c r="C28" s="34">
        <v>0</v>
      </c>
      <c r="E28" s="34">
        <v>0</v>
      </c>
      <c r="G28" s="34">
        <v>0</v>
      </c>
      <c r="I28" s="34">
        <f>C28+E28+G28</f>
        <v>0</v>
      </c>
      <c r="K28" s="17">
        <v>0</v>
      </c>
      <c r="M28" s="34">
        <v>0</v>
      </c>
      <c r="O28" s="34">
        <v>0</v>
      </c>
      <c r="Q28" s="34">
        <v>2663771578</v>
      </c>
      <c r="S28" s="34">
        <f>M28+O28+Q28</f>
        <v>2663771578</v>
      </c>
      <c r="U28" s="17">
        <v>0.03</v>
      </c>
      <c r="W28" s="20">
        <f t="shared" si="0"/>
        <v>-2663771578</v>
      </c>
      <c r="X28" t="s">
        <v>45</v>
      </c>
      <c r="Y28" s="28">
        <v>137154679101</v>
      </c>
      <c r="Z28">
        <f>VLOOKUP(Y28,$Q$9:$Q$39,1,0)</f>
        <v>137154679101</v>
      </c>
    </row>
    <row r="29" spans="1:26" ht="21.75" customHeight="1" x14ac:dyDescent="0.2">
      <c r="A29" s="60" t="s">
        <v>200</v>
      </c>
      <c r="C29" s="34">
        <v>0</v>
      </c>
      <c r="E29" s="34">
        <v>0</v>
      </c>
      <c r="G29" s="34">
        <v>0</v>
      </c>
      <c r="I29" s="34">
        <f>C29+E29+G29</f>
        <v>0</v>
      </c>
      <c r="K29" s="17">
        <v>0</v>
      </c>
      <c r="M29" s="34">
        <v>0</v>
      </c>
      <c r="O29" s="34">
        <v>0</v>
      </c>
      <c r="Q29" s="34">
        <v>3973373748</v>
      </c>
      <c r="S29" s="34">
        <f>M29+O29+Q29</f>
        <v>3973373748</v>
      </c>
      <c r="U29" s="17">
        <v>0.04</v>
      </c>
      <c r="V29">
        <v>3973373748</v>
      </c>
      <c r="W29" s="20">
        <f t="shared" si="0"/>
        <v>0</v>
      </c>
      <c r="X29" t="s">
        <v>42</v>
      </c>
      <c r="Y29" s="28">
        <v>214353535843</v>
      </c>
      <c r="Z29">
        <f>VLOOKUP(Y29,$Q$9:$Q$39,1,0)</f>
        <v>214353535843</v>
      </c>
    </row>
    <row r="30" spans="1:26" ht="21.75" customHeight="1" x14ac:dyDescent="0.2">
      <c r="A30" s="60" t="s">
        <v>194</v>
      </c>
      <c r="C30" s="34">
        <v>0</v>
      </c>
      <c r="E30" s="34">
        <v>0</v>
      </c>
      <c r="G30" s="34">
        <v>0</v>
      </c>
      <c r="I30" s="34">
        <f>C30+E30+G30</f>
        <v>0</v>
      </c>
      <c r="K30" s="17">
        <v>0</v>
      </c>
      <c r="M30" s="34">
        <v>0</v>
      </c>
      <c r="O30" s="34">
        <v>0</v>
      </c>
      <c r="Q30" s="34">
        <v>7115441238</v>
      </c>
      <c r="S30" s="34">
        <f>M30+O30+Q30</f>
        <v>7115441238</v>
      </c>
      <c r="U30" s="17">
        <v>0.08</v>
      </c>
      <c r="V30">
        <v>7115441238</v>
      </c>
      <c r="W30" s="20">
        <f t="shared" si="0"/>
        <v>0</v>
      </c>
      <c r="Y30" s="28">
        <f>SUM(Y8:Y29)</f>
        <v>689963501209</v>
      </c>
    </row>
    <row r="31" spans="1:26" ht="21.75" customHeight="1" x14ac:dyDescent="0.2">
      <c r="A31" s="60" t="s">
        <v>54</v>
      </c>
      <c r="C31" s="34">
        <v>0</v>
      </c>
      <c r="E31" s="34">
        <v>7102483571</v>
      </c>
      <c r="G31" s="34">
        <v>0</v>
      </c>
      <c r="I31" s="34">
        <f>C31+E31+G31</f>
        <v>7102483571</v>
      </c>
      <c r="K31" s="17">
        <v>0.89</v>
      </c>
      <c r="M31" s="34">
        <v>0</v>
      </c>
      <c r="O31" s="34">
        <v>15523633986</v>
      </c>
      <c r="Q31" s="34">
        <v>9203271595</v>
      </c>
      <c r="S31" s="34">
        <f>M31+O31+Q31</f>
        <v>24726905581</v>
      </c>
      <c r="U31" s="17">
        <v>0.28000000000000003</v>
      </c>
      <c r="V31">
        <v>9203271595</v>
      </c>
      <c r="W31" s="20">
        <f t="shared" si="0"/>
        <v>0</v>
      </c>
    </row>
    <row r="32" spans="1:26" ht="21.75" customHeight="1" x14ac:dyDescent="0.2">
      <c r="A32" s="60" t="s">
        <v>207</v>
      </c>
      <c r="C32" s="34">
        <v>0</v>
      </c>
      <c r="E32" s="34">
        <v>0</v>
      </c>
      <c r="G32" s="34">
        <v>0</v>
      </c>
      <c r="I32" s="34">
        <f>C32+E32+G32</f>
        <v>0</v>
      </c>
      <c r="K32" s="17">
        <v>0</v>
      </c>
      <c r="M32" s="34">
        <v>0</v>
      </c>
      <c r="O32" s="34">
        <v>0</v>
      </c>
      <c r="Q32" s="34">
        <v>12249182767</v>
      </c>
      <c r="S32" s="34">
        <f>M32+O32+Q32</f>
        <v>12249182767</v>
      </c>
      <c r="U32" s="17">
        <v>0.14000000000000001</v>
      </c>
      <c r="V32">
        <v>12249182767</v>
      </c>
      <c r="W32" s="20">
        <f t="shared" si="0"/>
        <v>0</v>
      </c>
    </row>
    <row r="33" spans="1:23" ht="21.75" customHeight="1" x14ac:dyDescent="0.2">
      <c r="A33" s="60" t="s">
        <v>198</v>
      </c>
      <c r="C33" s="34">
        <v>0</v>
      </c>
      <c r="E33" s="34">
        <v>0</v>
      </c>
      <c r="G33" s="34">
        <v>0</v>
      </c>
      <c r="I33" s="34">
        <f>C33+E33+G33</f>
        <v>0</v>
      </c>
      <c r="K33" s="17">
        <v>0</v>
      </c>
      <c r="M33" s="34">
        <v>0</v>
      </c>
      <c r="O33" s="34">
        <v>0</v>
      </c>
      <c r="Q33" s="34">
        <v>13038697371</v>
      </c>
      <c r="S33" s="34">
        <f>M33+O33+Q33</f>
        <v>13038697371</v>
      </c>
      <c r="U33" s="17">
        <v>0.15</v>
      </c>
      <c r="V33">
        <v>13038697371</v>
      </c>
      <c r="W33" s="20">
        <f t="shared" si="0"/>
        <v>0</v>
      </c>
    </row>
    <row r="34" spans="1:23" ht="21.75" customHeight="1" x14ac:dyDescent="0.2">
      <c r="A34" s="60" t="s">
        <v>46</v>
      </c>
      <c r="C34" s="34">
        <v>0</v>
      </c>
      <c r="E34" s="34">
        <v>-25361210650</v>
      </c>
      <c r="G34" s="34">
        <v>0</v>
      </c>
      <c r="I34" s="34">
        <f>C34+E34+G34</f>
        <v>-25361210650</v>
      </c>
      <c r="K34" s="17">
        <v>-3.19</v>
      </c>
      <c r="M34" s="34">
        <v>0</v>
      </c>
      <c r="O34" s="34">
        <v>52673391657</v>
      </c>
      <c r="Q34" s="34">
        <v>21673156903</v>
      </c>
      <c r="S34" s="34">
        <f>M34+O34+Q34</f>
        <v>74346548560</v>
      </c>
      <c r="U34" s="17">
        <v>0.83</v>
      </c>
      <c r="V34">
        <v>21673156903</v>
      </c>
      <c r="W34" s="20">
        <f t="shared" si="0"/>
        <v>0</v>
      </c>
    </row>
    <row r="35" spans="1:23" ht="21.75" customHeight="1" x14ac:dyDescent="0.2">
      <c r="A35" s="60" t="s">
        <v>55</v>
      </c>
      <c r="C35" s="34">
        <v>0</v>
      </c>
      <c r="E35" s="34">
        <v>-15999542928</v>
      </c>
      <c r="G35" s="34">
        <v>0</v>
      </c>
      <c r="I35" s="34">
        <f>C35+E35+G35</f>
        <v>-15999542928</v>
      </c>
      <c r="K35" s="17">
        <v>-2.0099999999999998</v>
      </c>
      <c r="M35" s="34">
        <v>0</v>
      </c>
      <c r="O35" s="34">
        <v>21497214992</v>
      </c>
      <c r="Q35" s="34">
        <v>45995102113</v>
      </c>
      <c r="S35" s="34">
        <f>M35+O35+Q35</f>
        <v>67492317105</v>
      </c>
      <c r="U35" s="17">
        <v>0.75</v>
      </c>
      <c r="V35">
        <v>45995102113</v>
      </c>
      <c r="W35" s="20">
        <f t="shared" si="0"/>
        <v>0</v>
      </c>
    </row>
    <row r="36" spans="1:23" ht="21.75" customHeight="1" x14ac:dyDescent="0.2">
      <c r="A36" s="63" t="s">
        <v>47</v>
      </c>
      <c r="C36" s="57">
        <v>0</v>
      </c>
      <c r="E36" s="57">
        <v>-3211175025</v>
      </c>
      <c r="G36" s="57">
        <v>9691227967</v>
      </c>
      <c r="I36" s="57">
        <f>C36+E36+G36</f>
        <v>6480052942</v>
      </c>
      <c r="K36" s="64">
        <v>1.22</v>
      </c>
      <c r="M36" s="57">
        <v>0</v>
      </c>
      <c r="O36" s="57">
        <v>0</v>
      </c>
      <c r="Q36" s="57">
        <v>99461705539</v>
      </c>
      <c r="S36" s="57">
        <f>M36+O36+Q36</f>
        <v>99461705539</v>
      </c>
      <c r="U36" s="64">
        <v>1.1100000000000001</v>
      </c>
      <c r="V36">
        <v>99461705539</v>
      </c>
      <c r="W36" s="20">
        <f t="shared" si="0"/>
        <v>0</v>
      </c>
    </row>
    <row r="37" spans="1:23" ht="21.75" customHeight="1" x14ac:dyDescent="0.2">
      <c r="A37" s="60" t="s">
        <v>44</v>
      </c>
      <c r="C37" s="34">
        <v>0</v>
      </c>
      <c r="E37" s="34">
        <v>-6157510941</v>
      </c>
      <c r="G37" s="34">
        <v>17918184334</v>
      </c>
      <c r="I37" s="34">
        <f>C37+E37+G37</f>
        <v>11760673393</v>
      </c>
      <c r="K37" s="17">
        <v>2.2599999999999998</v>
      </c>
      <c r="M37" s="34">
        <v>0</v>
      </c>
      <c r="O37" s="34">
        <v>0</v>
      </c>
      <c r="Q37" s="34">
        <v>119855506116</v>
      </c>
      <c r="S37" s="34">
        <f>M37+O37+Q37</f>
        <v>119855506116</v>
      </c>
      <c r="U37" s="17">
        <v>1.33</v>
      </c>
      <c r="V37">
        <v>119855506116</v>
      </c>
      <c r="W37" s="20">
        <f t="shared" si="0"/>
        <v>0</v>
      </c>
    </row>
    <row r="38" spans="1:23" ht="21.75" customHeight="1" x14ac:dyDescent="0.2">
      <c r="A38" s="60" t="s">
        <v>45</v>
      </c>
      <c r="C38" s="34">
        <v>0</v>
      </c>
      <c r="E38" s="34">
        <v>-4597907710</v>
      </c>
      <c r="G38" s="34">
        <v>13857904957</v>
      </c>
      <c r="I38" s="34">
        <f>C38+E38+G38</f>
        <v>9259997247</v>
      </c>
      <c r="K38" s="17">
        <v>1.74</v>
      </c>
      <c r="M38" s="34">
        <v>0</v>
      </c>
      <c r="O38" s="34">
        <v>0</v>
      </c>
      <c r="Q38" s="34">
        <v>137154679101</v>
      </c>
      <c r="S38" s="34">
        <f>M38+O38+Q38</f>
        <v>137154679101</v>
      </c>
      <c r="U38" s="17">
        <v>1.53</v>
      </c>
      <c r="V38">
        <v>137154679101</v>
      </c>
      <c r="W38" s="20">
        <f t="shared" si="0"/>
        <v>0</v>
      </c>
    </row>
    <row r="39" spans="1:23" ht="21.75" customHeight="1" x14ac:dyDescent="0.2">
      <c r="A39" s="61" t="s">
        <v>42</v>
      </c>
      <c r="C39" s="35">
        <v>0</v>
      </c>
      <c r="E39" s="35">
        <v>-6692042766</v>
      </c>
      <c r="G39" s="35">
        <v>17004409347</v>
      </c>
      <c r="I39" s="35">
        <f>C39+E39+G39</f>
        <v>10312366581</v>
      </c>
      <c r="K39" s="12">
        <v>2.14</v>
      </c>
      <c r="M39" s="35">
        <v>0</v>
      </c>
      <c r="O39" s="34">
        <v>0</v>
      </c>
      <c r="Q39" s="35">
        <v>214353535843</v>
      </c>
      <c r="S39" s="35">
        <f>M39+O39+Q39</f>
        <v>214353535843</v>
      </c>
      <c r="U39" s="12">
        <v>2.39</v>
      </c>
      <c r="V39">
        <v>214353535843</v>
      </c>
      <c r="W39" s="20">
        <f t="shared" si="0"/>
        <v>0</v>
      </c>
    </row>
    <row r="40" spans="1:23" ht="21.75" customHeight="1" thickBot="1" x14ac:dyDescent="0.25">
      <c r="A40" s="31" t="s">
        <v>21</v>
      </c>
      <c r="C40" s="14">
        <f>SUM(C9:C39)</f>
        <v>0</v>
      </c>
      <c r="E40" s="14">
        <f>SUM(E9:E39)</f>
        <v>-130340514397</v>
      </c>
      <c r="G40" s="14">
        <f>SUM(G9:G39)</f>
        <v>58471726605</v>
      </c>
      <c r="I40" s="14">
        <f>SUM(I9:I39)</f>
        <v>-71868787792</v>
      </c>
      <c r="K40" s="15">
        <f>SUM(K9:K39)</f>
        <v>-6.4399999999999977</v>
      </c>
      <c r="M40" s="14">
        <f>SUM(M9:M39)</f>
        <v>0</v>
      </c>
      <c r="O40" s="14">
        <f>SUM(O9:O39)</f>
        <v>289278551136</v>
      </c>
      <c r="Q40" s="14">
        <f>SUM(Q9:Q39)</f>
        <v>689963501209</v>
      </c>
      <c r="S40" s="14">
        <f>SUM(S9:S39)</f>
        <v>979242052345</v>
      </c>
      <c r="U40" s="15">
        <v>10.91</v>
      </c>
    </row>
    <row r="41" spans="1:23" ht="13.5" thickTop="1" x14ac:dyDescent="0.2">
      <c r="E41" s="20">
        <v>-130340514397</v>
      </c>
      <c r="G41" s="20">
        <v>58471726605</v>
      </c>
      <c r="O41" s="20">
        <v>289278551136</v>
      </c>
      <c r="Q41" s="20">
        <f>Y30</f>
        <v>689963501209</v>
      </c>
    </row>
    <row r="42" spans="1:23" x14ac:dyDescent="0.2">
      <c r="E42" s="20">
        <f>E41-E40</f>
        <v>0</v>
      </c>
      <c r="G42" s="20">
        <f>G40-G41</f>
        <v>0</v>
      </c>
      <c r="O42" s="20">
        <f>O40-O41</f>
        <v>0</v>
      </c>
      <c r="Q42" s="20">
        <f>Q40-Q41</f>
        <v>0</v>
      </c>
    </row>
  </sheetData>
  <sortState ref="X9:Y29">
    <sortCondition ref="Y9:Y29"/>
  </sortState>
  <mergeCells count="8">
    <mergeCell ref="I7:K7"/>
    <mergeCell ref="S7:U7"/>
    <mergeCell ref="A1:U1"/>
    <mergeCell ref="A2:U2"/>
    <mergeCell ref="A3:U3"/>
    <mergeCell ref="B5:U5"/>
    <mergeCell ref="C6:K6"/>
    <mergeCell ref="M6:U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Y53"/>
  <sheetViews>
    <sheetView rightToLeft="1" topLeftCell="A37" workbookViewId="0">
      <selection activeCell="D62" sqref="D62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140625" bestFit="1" customWidth="1"/>
    <col min="5" max="5" width="1.28515625" customWidth="1"/>
    <col min="6" max="6" width="16" bestFit="1" customWidth="1"/>
    <col min="7" max="7" width="1.28515625" customWidth="1"/>
    <col min="8" max="8" width="15.85546875" bestFit="1" customWidth="1"/>
    <col min="9" max="9" width="1.28515625" customWidth="1"/>
    <col min="10" max="10" width="19.42578125" customWidth="1"/>
    <col min="11" max="11" width="1.28515625" customWidth="1"/>
    <col min="12" max="12" width="17.7109375" bestFit="1" customWidth="1"/>
    <col min="13" max="13" width="1.28515625" customWidth="1"/>
    <col min="14" max="14" width="17" bestFit="1" customWidth="1"/>
    <col min="15" max="15" width="1.28515625" customWidth="1"/>
    <col min="16" max="16" width="16.7109375" bestFit="1" customWidth="1"/>
    <col min="17" max="17" width="1.28515625" customWidth="1"/>
    <col min="18" max="18" width="19.42578125" customWidth="1"/>
    <col min="19" max="19" width="0.28515625" customWidth="1"/>
    <col min="20" max="20" width="54.140625" bestFit="1" customWidth="1"/>
    <col min="22" max="22" width="18.7109375" style="28" bestFit="1" customWidth="1"/>
    <col min="23" max="23" width="17.7109375" style="28" bestFit="1" customWidth="1"/>
    <col min="24" max="24" width="12.5703125" bestFit="1" customWidth="1"/>
  </cols>
  <sheetData>
    <row r="1" spans="1:25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25" ht="21.75" customHeight="1" x14ac:dyDescent="0.2">
      <c r="A2" s="37" t="s">
        <v>152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5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5" ht="14.45" customHeight="1" x14ac:dyDescent="0.2"/>
    <row r="5" spans="1:25" ht="14.45" customHeight="1" x14ac:dyDescent="0.2">
      <c r="A5" s="1" t="s">
        <v>210</v>
      </c>
      <c r="B5" s="39" t="s">
        <v>211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25" ht="14.45" customHeight="1" x14ac:dyDescent="0.2">
      <c r="D6" s="40" t="s">
        <v>171</v>
      </c>
      <c r="E6" s="40"/>
      <c r="F6" s="40"/>
      <c r="G6" s="40"/>
      <c r="H6" s="40"/>
      <c r="I6" s="40"/>
      <c r="J6" s="40"/>
      <c r="L6" s="40" t="s">
        <v>172</v>
      </c>
      <c r="M6" s="40"/>
      <c r="N6" s="40"/>
      <c r="O6" s="40"/>
      <c r="P6" s="40"/>
      <c r="Q6" s="40"/>
      <c r="R6" s="40"/>
    </row>
    <row r="7" spans="1:25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5" ht="14.45" customHeight="1" x14ac:dyDescent="0.2">
      <c r="A8" s="40" t="s">
        <v>212</v>
      </c>
      <c r="B8" s="40"/>
      <c r="D8" s="2" t="s">
        <v>213</v>
      </c>
      <c r="F8" s="2" t="s">
        <v>175</v>
      </c>
      <c r="H8" s="2" t="s">
        <v>176</v>
      </c>
      <c r="J8" s="2" t="s">
        <v>21</v>
      </c>
      <c r="L8" s="2" t="s">
        <v>213</v>
      </c>
      <c r="N8" s="2" t="s">
        <v>175</v>
      </c>
      <c r="P8" s="2" t="s">
        <v>176</v>
      </c>
      <c r="R8" s="2" t="s">
        <v>21</v>
      </c>
    </row>
    <row r="9" spans="1:25" ht="21.75" customHeight="1" x14ac:dyDescent="0.2">
      <c r="A9" s="43" t="s">
        <v>82</v>
      </c>
      <c r="B9" s="43"/>
      <c r="D9" s="6">
        <v>4939198861</v>
      </c>
      <c r="F9" s="6">
        <v>30103312500</v>
      </c>
      <c r="H9" s="6">
        <v>-29940187500</v>
      </c>
      <c r="J9" s="6">
        <f>D9+F9+H9</f>
        <v>5102323861</v>
      </c>
      <c r="L9" s="6">
        <v>88328736745</v>
      </c>
      <c r="N9" s="6">
        <v>0</v>
      </c>
      <c r="P9" s="6">
        <v>-29998312500</v>
      </c>
      <c r="R9" s="6">
        <f>L9+N9+P9</f>
        <v>58330424245</v>
      </c>
      <c r="V9" s="28" t="s">
        <v>214</v>
      </c>
      <c r="W9" s="28">
        <v>206885371</v>
      </c>
      <c r="X9">
        <f>VLOOKUP(W9,$P$9:$P$47,1,0)</f>
        <v>206885371</v>
      </c>
      <c r="Y9" s="29"/>
    </row>
    <row r="10" spans="1:25" ht="21.75" customHeight="1" x14ac:dyDescent="0.2">
      <c r="A10" s="49" t="s">
        <v>214</v>
      </c>
      <c r="B10" s="49"/>
      <c r="D10" s="10">
        <v>0</v>
      </c>
      <c r="F10" s="10">
        <v>0</v>
      </c>
      <c r="H10" s="10">
        <v>0</v>
      </c>
      <c r="J10" s="10">
        <f t="shared" ref="J10:J47" si="0">D10+F10+H10</f>
        <v>0</v>
      </c>
      <c r="L10" s="10">
        <v>380420196</v>
      </c>
      <c r="N10" s="10">
        <v>0</v>
      </c>
      <c r="P10" s="10">
        <v>206885371</v>
      </c>
      <c r="R10" s="10">
        <f t="shared" ref="R10:R47" si="1">L10+N10+P10</f>
        <v>587305567</v>
      </c>
      <c r="V10" s="30" t="s">
        <v>215</v>
      </c>
      <c r="W10" s="28">
        <v>37163078659</v>
      </c>
      <c r="X10">
        <f t="shared" ref="X10:X29" si="2">VLOOKUP(W10,$P$9:$P$47,1,0)</f>
        <v>37163078659</v>
      </c>
      <c r="Y10" s="29"/>
    </row>
    <row r="11" spans="1:25" ht="21.75" customHeight="1" x14ac:dyDescent="0.2">
      <c r="A11" s="49" t="s">
        <v>215</v>
      </c>
      <c r="B11" s="49"/>
      <c r="D11" s="10">
        <v>0</v>
      </c>
      <c r="F11" s="10">
        <v>0</v>
      </c>
      <c r="H11" s="10">
        <v>0</v>
      </c>
      <c r="J11" s="10">
        <f t="shared" si="0"/>
        <v>0</v>
      </c>
      <c r="L11" s="10">
        <v>0</v>
      </c>
      <c r="N11" s="10">
        <v>0</v>
      </c>
      <c r="P11" s="10">
        <v>37163078659</v>
      </c>
      <c r="R11" s="10">
        <f t="shared" si="1"/>
        <v>37163078659</v>
      </c>
      <c r="V11" s="28" t="s">
        <v>216</v>
      </c>
      <c r="W11" s="28">
        <v>348230786</v>
      </c>
      <c r="X11">
        <f t="shared" si="2"/>
        <v>348230786</v>
      </c>
      <c r="Y11" s="29"/>
    </row>
    <row r="12" spans="1:25" ht="21.75" customHeight="1" x14ac:dyDescent="0.2">
      <c r="A12" s="49" t="s">
        <v>216</v>
      </c>
      <c r="B12" s="49"/>
      <c r="D12" s="10">
        <v>0</v>
      </c>
      <c r="F12" s="10">
        <v>0</v>
      </c>
      <c r="H12" s="10">
        <v>0</v>
      </c>
      <c r="J12" s="10">
        <f t="shared" si="0"/>
        <v>0</v>
      </c>
      <c r="L12" s="10">
        <v>530994062</v>
      </c>
      <c r="N12" s="10">
        <v>0</v>
      </c>
      <c r="P12" s="10">
        <v>348230786</v>
      </c>
      <c r="R12" s="10">
        <f t="shared" si="1"/>
        <v>879224848</v>
      </c>
      <c r="V12" s="28" t="s">
        <v>217</v>
      </c>
      <c r="W12" s="28">
        <v>40587182460</v>
      </c>
      <c r="X12">
        <f t="shared" si="2"/>
        <v>40587182460</v>
      </c>
      <c r="Y12" s="29"/>
    </row>
    <row r="13" spans="1:25" ht="21.75" customHeight="1" x14ac:dyDescent="0.2">
      <c r="A13" s="49" t="s">
        <v>217</v>
      </c>
      <c r="B13" s="49"/>
      <c r="D13" s="10">
        <v>0</v>
      </c>
      <c r="F13" s="10">
        <v>0</v>
      </c>
      <c r="H13" s="10">
        <v>0</v>
      </c>
      <c r="J13" s="10">
        <f t="shared" si="0"/>
        <v>0</v>
      </c>
      <c r="L13" s="10">
        <v>0</v>
      </c>
      <c r="N13" s="10">
        <v>0</v>
      </c>
      <c r="P13" s="10">
        <v>40587182460</v>
      </c>
      <c r="R13" s="10">
        <f t="shared" si="1"/>
        <v>40587182460</v>
      </c>
      <c r="V13" s="28" t="s">
        <v>218</v>
      </c>
      <c r="W13" s="28">
        <v>396240997</v>
      </c>
      <c r="X13">
        <f t="shared" si="2"/>
        <v>396240997</v>
      </c>
      <c r="Y13" s="29"/>
    </row>
    <row r="14" spans="1:25" ht="21.75" customHeight="1" x14ac:dyDescent="0.2">
      <c r="A14" s="49" t="s">
        <v>218</v>
      </c>
      <c r="B14" s="49"/>
      <c r="D14" s="10">
        <v>0</v>
      </c>
      <c r="F14" s="10">
        <v>0</v>
      </c>
      <c r="H14" s="10">
        <v>0</v>
      </c>
      <c r="J14" s="10">
        <f t="shared" si="0"/>
        <v>0</v>
      </c>
      <c r="L14" s="10">
        <v>556681978</v>
      </c>
      <c r="N14" s="10">
        <v>0</v>
      </c>
      <c r="P14" s="10">
        <v>396240997</v>
      </c>
      <c r="R14" s="10">
        <f t="shared" si="1"/>
        <v>952922975</v>
      </c>
      <c r="V14" s="28" t="s">
        <v>219</v>
      </c>
      <c r="W14" s="28">
        <v>449031427</v>
      </c>
      <c r="X14">
        <f t="shared" si="2"/>
        <v>449031427</v>
      </c>
      <c r="Y14" s="29"/>
    </row>
    <row r="15" spans="1:25" ht="21.75" customHeight="1" x14ac:dyDescent="0.2">
      <c r="A15" s="49" t="s">
        <v>219</v>
      </c>
      <c r="B15" s="49"/>
      <c r="D15" s="10">
        <v>0</v>
      </c>
      <c r="F15" s="10">
        <v>0</v>
      </c>
      <c r="H15" s="10">
        <v>0</v>
      </c>
      <c r="J15" s="10">
        <f t="shared" si="0"/>
        <v>0</v>
      </c>
      <c r="L15" s="10">
        <v>878407183</v>
      </c>
      <c r="N15" s="10">
        <v>0</v>
      </c>
      <c r="P15" s="10">
        <v>449031427</v>
      </c>
      <c r="R15" s="10">
        <f t="shared" si="1"/>
        <v>1327438610</v>
      </c>
      <c r="V15" s="28" t="s">
        <v>220</v>
      </c>
      <c r="W15" s="28">
        <v>33989587187</v>
      </c>
      <c r="X15">
        <f t="shared" si="2"/>
        <v>33989587187</v>
      </c>
      <c r="Y15" s="29"/>
    </row>
    <row r="16" spans="1:25" ht="21.75" customHeight="1" x14ac:dyDescent="0.2">
      <c r="A16" s="49" t="s">
        <v>220</v>
      </c>
      <c r="B16" s="49"/>
      <c r="D16" s="10">
        <v>0</v>
      </c>
      <c r="F16" s="10">
        <v>0</v>
      </c>
      <c r="H16" s="10">
        <v>0</v>
      </c>
      <c r="J16" s="10">
        <f t="shared" si="0"/>
        <v>0</v>
      </c>
      <c r="L16" s="10">
        <v>0</v>
      </c>
      <c r="N16" s="10">
        <v>0</v>
      </c>
      <c r="P16" s="10">
        <v>33989587187</v>
      </c>
      <c r="R16" s="10">
        <f t="shared" si="1"/>
        <v>33989587187</v>
      </c>
      <c r="V16" s="28" t="s">
        <v>221</v>
      </c>
      <c r="W16" s="28">
        <v>7742071650</v>
      </c>
      <c r="X16">
        <f t="shared" si="2"/>
        <v>7742071650</v>
      </c>
      <c r="Y16" s="29"/>
    </row>
    <row r="17" spans="1:25" ht="21.75" customHeight="1" x14ac:dyDescent="0.2">
      <c r="A17" s="49" t="s">
        <v>221</v>
      </c>
      <c r="B17" s="49"/>
      <c r="D17" s="10">
        <v>0</v>
      </c>
      <c r="F17" s="10">
        <v>0</v>
      </c>
      <c r="H17" s="10">
        <v>0</v>
      </c>
      <c r="J17" s="10">
        <f t="shared" si="0"/>
        <v>0</v>
      </c>
      <c r="L17" s="10">
        <v>0</v>
      </c>
      <c r="N17" s="10">
        <v>0</v>
      </c>
      <c r="P17" s="10">
        <v>7742071650</v>
      </c>
      <c r="R17" s="10">
        <f t="shared" si="1"/>
        <v>7742071650</v>
      </c>
      <c r="V17" s="28" t="s">
        <v>222</v>
      </c>
      <c r="W17" s="28">
        <v>4122401113</v>
      </c>
      <c r="X17">
        <f t="shared" si="2"/>
        <v>4122401113</v>
      </c>
      <c r="Y17" s="29"/>
    </row>
    <row r="18" spans="1:25" ht="21.75" customHeight="1" x14ac:dyDescent="0.2">
      <c r="A18" s="49" t="s">
        <v>222</v>
      </c>
      <c r="B18" s="49"/>
      <c r="D18" s="10">
        <v>0</v>
      </c>
      <c r="F18" s="10">
        <v>0</v>
      </c>
      <c r="H18" s="10">
        <v>0</v>
      </c>
      <c r="J18" s="10">
        <f t="shared" si="0"/>
        <v>0</v>
      </c>
      <c r="L18" s="10">
        <v>0</v>
      </c>
      <c r="N18" s="10">
        <v>0</v>
      </c>
      <c r="P18" s="10">
        <v>4122401113</v>
      </c>
      <c r="R18" s="10">
        <f t="shared" si="1"/>
        <v>4122401113</v>
      </c>
      <c r="V18" s="28" t="s">
        <v>223</v>
      </c>
      <c r="W18" s="28">
        <v>6006100000</v>
      </c>
      <c r="X18">
        <f>VLOOKUP(W18,$P$9:$P$47,1,0)</f>
        <v>6006100000</v>
      </c>
      <c r="Y18" s="29"/>
    </row>
    <row r="19" spans="1:25" ht="21.75" customHeight="1" x14ac:dyDescent="0.2">
      <c r="A19" s="49" t="s">
        <v>223</v>
      </c>
      <c r="B19" s="49"/>
      <c r="D19" s="10">
        <v>0</v>
      </c>
      <c r="F19" s="10">
        <v>0</v>
      </c>
      <c r="H19" s="10">
        <v>0</v>
      </c>
      <c r="J19" s="10">
        <f t="shared" si="0"/>
        <v>0</v>
      </c>
      <c r="L19" s="10">
        <v>14847123157</v>
      </c>
      <c r="N19" s="10">
        <v>0</v>
      </c>
      <c r="P19" s="10">
        <v>6006100000</v>
      </c>
      <c r="R19" s="10">
        <f t="shared" si="1"/>
        <v>20853223157</v>
      </c>
      <c r="V19" s="28" t="s">
        <v>224</v>
      </c>
      <c r="W19" s="28">
        <v>40576702848</v>
      </c>
      <c r="X19">
        <f t="shared" si="2"/>
        <v>40576702848</v>
      </c>
      <c r="Y19" s="29"/>
    </row>
    <row r="20" spans="1:25" ht="21.75" customHeight="1" x14ac:dyDescent="0.2">
      <c r="A20" s="49" t="s">
        <v>224</v>
      </c>
      <c r="B20" s="49"/>
      <c r="D20" s="10">
        <v>0</v>
      </c>
      <c r="F20" s="10">
        <v>0</v>
      </c>
      <c r="H20" s="10">
        <v>0</v>
      </c>
      <c r="J20" s="10">
        <f t="shared" si="0"/>
        <v>0</v>
      </c>
      <c r="L20" s="10">
        <v>78628794609</v>
      </c>
      <c r="N20" s="10">
        <v>0</v>
      </c>
      <c r="P20" s="10">
        <v>40576702848</v>
      </c>
      <c r="R20" s="10">
        <f t="shared" si="1"/>
        <v>119205497457</v>
      </c>
      <c r="V20" s="30" t="s">
        <v>70</v>
      </c>
      <c r="W20" s="28">
        <v>4939819919</v>
      </c>
      <c r="X20">
        <f t="shared" si="2"/>
        <v>4939819919</v>
      </c>
      <c r="Y20" s="29"/>
    </row>
    <row r="21" spans="1:25" ht="21.75" customHeight="1" x14ac:dyDescent="0.2">
      <c r="A21" s="49" t="s">
        <v>70</v>
      </c>
      <c r="B21" s="49"/>
      <c r="D21" s="10">
        <v>0</v>
      </c>
      <c r="F21" s="10">
        <v>1698855745</v>
      </c>
      <c r="H21" s="10">
        <v>0</v>
      </c>
      <c r="J21" s="10">
        <f t="shared" si="0"/>
        <v>1698855745</v>
      </c>
      <c r="L21" s="10">
        <v>0</v>
      </c>
      <c r="N21" s="10">
        <v>17784437479</v>
      </c>
      <c r="P21" s="10">
        <v>4939819919</v>
      </c>
      <c r="R21" s="10">
        <f t="shared" si="1"/>
        <v>22724257398</v>
      </c>
      <c r="V21" s="28" t="s">
        <v>225</v>
      </c>
      <c r="W21" s="28">
        <v>-36428250000</v>
      </c>
      <c r="X21">
        <f t="shared" si="2"/>
        <v>-36428250000</v>
      </c>
      <c r="Y21" s="29"/>
    </row>
    <row r="22" spans="1:25" ht="21.75" customHeight="1" x14ac:dyDescent="0.2">
      <c r="A22" s="49" t="s">
        <v>225</v>
      </c>
      <c r="B22" s="49"/>
      <c r="D22" s="10">
        <v>0</v>
      </c>
      <c r="F22" s="10">
        <v>0</v>
      </c>
      <c r="H22" s="10">
        <v>0</v>
      </c>
      <c r="J22" s="10">
        <f t="shared" si="0"/>
        <v>0</v>
      </c>
      <c r="L22" s="10">
        <v>98496749503</v>
      </c>
      <c r="N22" s="10">
        <v>0</v>
      </c>
      <c r="P22" s="10">
        <v>-36428250000</v>
      </c>
      <c r="R22" s="10">
        <f t="shared" si="1"/>
        <v>62068499503</v>
      </c>
      <c r="V22" s="28" t="s">
        <v>76</v>
      </c>
      <c r="W22" s="28">
        <v>-35933651304</v>
      </c>
      <c r="X22">
        <f t="shared" si="2"/>
        <v>-35933651304</v>
      </c>
      <c r="Y22" s="29"/>
    </row>
    <row r="23" spans="1:25" ht="21.75" customHeight="1" x14ac:dyDescent="0.2">
      <c r="A23" s="49" t="s">
        <v>76</v>
      </c>
      <c r="B23" s="49"/>
      <c r="D23" s="10">
        <v>35243470617</v>
      </c>
      <c r="F23" s="10">
        <v>13964242812</v>
      </c>
      <c r="H23" s="10">
        <v>0</v>
      </c>
      <c r="J23" s="10">
        <f t="shared" si="0"/>
        <v>49207713429</v>
      </c>
      <c r="L23" s="10">
        <v>196813925849</v>
      </c>
      <c r="N23" s="10">
        <v>18421129186</v>
      </c>
      <c r="P23" s="10">
        <v>-35933651304</v>
      </c>
      <c r="R23" s="10">
        <f t="shared" si="1"/>
        <v>179301403731</v>
      </c>
      <c r="V23" s="28" t="s">
        <v>226</v>
      </c>
      <c r="W23" s="28">
        <v>50431667177</v>
      </c>
      <c r="X23">
        <f t="shared" si="2"/>
        <v>50431667177</v>
      </c>
      <c r="Y23" s="29"/>
    </row>
    <row r="24" spans="1:25" ht="21.75" customHeight="1" x14ac:dyDescent="0.2">
      <c r="A24" s="49" t="s">
        <v>226</v>
      </c>
      <c r="B24" s="49"/>
      <c r="D24" s="10">
        <v>0</v>
      </c>
      <c r="F24" s="10">
        <v>0</v>
      </c>
      <c r="H24" s="10">
        <v>0</v>
      </c>
      <c r="J24" s="10">
        <f t="shared" si="0"/>
        <v>0</v>
      </c>
      <c r="L24" s="10">
        <v>153073702843</v>
      </c>
      <c r="N24" s="10">
        <v>0</v>
      </c>
      <c r="P24" s="10">
        <v>50431667177</v>
      </c>
      <c r="R24" s="10">
        <f t="shared" si="1"/>
        <v>203505370020</v>
      </c>
      <c r="V24" s="28" t="s">
        <v>227</v>
      </c>
      <c r="W24" s="28">
        <v>88350931732</v>
      </c>
      <c r="X24">
        <f>VLOOKUP(W24,$P$9:$P$47,1,0)</f>
        <v>88350931732</v>
      </c>
      <c r="Y24" s="29"/>
    </row>
    <row r="25" spans="1:25" ht="21.75" customHeight="1" x14ac:dyDescent="0.2">
      <c r="A25" s="49" t="s">
        <v>227</v>
      </c>
      <c r="B25" s="49"/>
      <c r="D25" s="10">
        <v>0</v>
      </c>
      <c r="F25" s="10">
        <v>0</v>
      </c>
      <c r="H25" s="10">
        <v>0</v>
      </c>
      <c r="J25" s="10">
        <f t="shared" si="0"/>
        <v>0</v>
      </c>
      <c r="L25" s="10">
        <v>351454231175</v>
      </c>
      <c r="N25" s="10">
        <v>0</v>
      </c>
      <c r="P25" s="10">
        <v>88350931732</v>
      </c>
      <c r="R25" s="10">
        <f t="shared" si="1"/>
        <v>439805162907</v>
      </c>
      <c r="V25" s="28" t="s">
        <v>228</v>
      </c>
      <c r="W25" s="28">
        <v>43184211668</v>
      </c>
      <c r="X25">
        <f t="shared" si="2"/>
        <v>43184211668</v>
      </c>
      <c r="Y25" s="29"/>
    </row>
    <row r="26" spans="1:25" ht="21.75" customHeight="1" x14ac:dyDescent="0.2">
      <c r="A26" s="49" t="s">
        <v>228</v>
      </c>
      <c r="B26" s="49"/>
      <c r="D26" s="10">
        <v>0</v>
      </c>
      <c r="F26" s="10">
        <v>0</v>
      </c>
      <c r="H26" s="10">
        <v>0</v>
      </c>
      <c r="J26" s="10">
        <f t="shared" si="0"/>
        <v>0</v>
      </c>
      <c r="L26" s="10">
        <v>136435747550</v>
      </c>
      <c r="N26" s="10">
        <v>0</v>
      </c>
      <c r="P26" s="10">
        <v>43184211668</v>
      </c>
      <c r="R26" s="10">
        <f t="shared" si="1"/>
        <v>179619959218</v>
      </c>
      <c r="V26" s="28" t="s">
        <v>91</v>
      </c>
      <c r="W26" s="28">
        <v>3402440629</v>
      </c>
      <c r="X26">
        <f t="shared" si="2"/>
        <v>3402440629</v>
      </c>
      <c r="Y26" s="29"/>
    </row>
    <row r="27" spans="1:25" ht="21.75" customHeight="1" x14ac:dyDescent="0.2">
      <c r="A27" s="49" t="s">
        <v>91</v>
      </c>
      <c r="B27" s="49"/>
      <c r="D27" s="10">
        <v>7390986245</v>
      </c>
      <c r="F27" s="10">
        <v>1294295838</v>
      </c>
      <c r="H27" s="10">
        <v>0</v>
      </c>
      <c r="J27" s="10">
        <f t="shared" si="0"/>
        <v>8685282083</v>
      </c>
      <c r="L27" s="10">
        <v>192452362667</v>
      </c>
      <c r="N27" s="10">
        <v>-2252263661</v>
      </c>
      <c r="P27" s="10">
        <v>3402440629</v>
      </c>
      <c r="R27" s="10">
        <f t="shared" si="1"/>
        <v>193602539635</v>
      </c>
      <c r="V27" s="28" t="s">
        <v>229</v>
      </c>
      <c r="W27" s="28">
        <v>27123600000</v>
      </c>
      <c r="X27">
        <f t="shared" si="2"/>
        <v>27123600000</v>
      </c>
      <c r="Y27" s="29"/>
    </row>
    <row r="28" spans="1:25" ht="21.75" customHeight="1" x14ac:dyDescent="0.2">
      <c r="A28" s="49" t="s">
        <v>229</v>
      </c>
      <c r="B28" s="49"/>
      <c r="D28" s="10">
        <v>0</v>
      </c>
      <c r="F28" s="10">
        <v>0</v>
      </c>
      <c r="H28" s="10">
        <v>0</v>
      </c>
      <c r="J28" s="10">
        <f t="shared" si="0"/>
        <v>0</v>
      </c>
      <c r="L28" s="10">
        <v>177915173989</v>
      </c>
      <c r="N28" s="10">
        <v>0</v>
      </c>
      <c r="P28" s="10">
        <v>27123600000</v>
      </c>
      <c r="R28" s="10">
        <f t="shared" si="1"/>
        <v>205038773989</v>
      </c>
      <c r="V28" s="28" t="s">
        <v>230</v>
      </c>
      <c r="W28" s="28">
        <v>5192314609</v>
      </c>
      <c r="X28">
        <f t="shared" si="2"/>
        <v>5192314609</v>
      </c>
      <c r="Y28" s="29"/>
    </row>
    <row r="29" spans="1:25" ht="21.75" customHeight="1" x14ac:dyDescent="0.2">
      <c r="A29" s="49" t="s">
        <v>230</v>
      </c>
      <c r="B29" s="49"/>
      <c r="D29" s="10">
        <v>0</v>
      </c>
      <c r="F29" s="10">
        <v>0</v>
      </c>
      <c r="H29" s="10">
        <v>0</v>
      </c>
      <c r="J29" s="10">
        <f t="shared" si="0"/>
        <v>0</v>
      </c>
      <c r="L29" s="10">
        <v>28996111882</v>
      </c>
      <c r="N29" s="10">
        <v>0</v>
      </c>
      <c r="P29" s="10">
        <v>5192314609</v>
      </c>
      <c r="R29" s="10">
        <f t="shared" si="1"/>
        <v>34188426491</v>
      </c>
      <c r="V29" s="28" t="s">
        <v>106</v>
      </c>
      <c r="W29" s="28">
        <v>-226762852500</v>
      </c>
      <c r="X29">
        <f t="shared" si="2"/>
        <v>-226762852500</v>
      </c>
      <c r="Y29" s="29"/>
    </row>
    <row r="30" spans="1:25" ht="21.75" customHeight="1" x14ac:dyDescent="0.2">
      <c r="A30" s="49" t="s">
        <v>106</v>
      </c>
      <c r="B30" s="49"/>
      <c r="D30" s="10">
        <v>40913974</v>
      </c>
      <c r="F30" s="10">
        <v>12910047</v>
      </c>
      <c r="H30" s="10">
        <v>0</v>
      </c>
      <c r="J30" s="10">
        <f t="shared" si="0"/>
        <v>53824021</v>
      </c>
      <c r="L30" s="10">
        <v>323298815980</v>
      </c>
      <c r="N30" s="10">
        <v>-201760963</v>
      </c>
      <c r="P30" s="10">
        <v>-226762852500</v>
      </c>
      <c r="R30" s="10">
        <f t="shared" si="1"/>
        <v>96334202517</v>
      </c>
      <c r="Y30" s="29"/>
    </row>
    <row r="31" spans="1:25" ht="21.75" customHeight="1" x14ac:dyDescent="0.2">
      <c r="A31" s="49" t="s">
        <v>121</v>
      </c>
      <c r="B31" s="49"/>
      <c r="D31" s="10">
        <v>10633591170</v>
      </c>
      <c r="F31" s="10">
        <v>-2261769493</v>
      </c>
      <c r="H31" s="10">
        <v>0</v>
      </c>
      <c r="J31" s="10">
        <f t="shared" si="0"/>
        <v>8371821677</v>
      </c>
      <c r="L31" s="10">
        <v>13137288004</v>
      </c>
      <c r="N31" s="10">
        <v>-5115186994</v>
      </c>
      <c r="P31" s="10">
        <v>0</v>
      </c>
      <c r="R31" s="10">
        <f t="shared" si="1"/>
        <v>8022101010</v>
      </c>
      <c r="V31" s="30"/>
      <c r="Y31" s="29"/>
    </row>
    <row r="32" spans="1:25" ht="21.75" customHeight="1" x14ac:dyDescent="0.2">
      <c r="A32" s="49" t="s">
        <v>127</v>
      </c>
      <c r="B32" s="49"/>
      <c r="D32" s="10">
        <v>11320182704</v>
      </c>
      <c r="F32" s="10">
        <v>-7289821637</v>
      </c>
      <c r="H32" s="10">
        <v>0</v>
      </c>
      <c r="J32" s="10">
        <f t="shared" si="0"/>
        <v>4030361067</v>
      </c>
      <c r="L32" s="10">
        <v>11320182704</v>
      </c>
      <c r="N32" s="10">
        <v>-7289821638</v>
      </c>
      <c r="P32" s="10">
        <v>0</v>
      </c>
      <c r="R32" s="10">
        <f t="shared" si="1"/>
        <v>4030361066</v>
      </c>
      <c r="V32" s="30"/>
      <c r="Y32" s="29"/>
    </row>
    <row r="33" spans="1:25" ht="21.75" customHeight="1" x14ac:dyDescent="0.2">
      <c r="A33" s="49" t="s">
        <v>118</v>
      </c>
      <c r="B33" s="49"/>
      <c r="D33" s="10">
        <v>21705491676</v>
      </c>
      <c r="F33" s="10">
        <v>7148560855</v>
      </c>
      <c r="H33" s="10">
        <v>0</v>
      </c>
      <c r="J33" s="10">
        <f t="shared" si="0"/>
        <v>28854052531</v>
      </c>
      <c r="L33" s="10">
        <v>46787784639</v>
      </c>
      <c r="N33" s="10">
        <v>8512988965</v>
      </c>
      <c r="P33" s="10">
        <v>0</v>
      </c>
      <c r="R33" s="10">
        <f t="shared" si="1"/>
        <v>55300773604</v>
      </c>
      <c r="Y33" s="29"/>
    </row>
    <row r="34" spans="1:25" ht="21.75" customHeight="1" x14ac:dyDescent="0.2">
      <c r="A34" s="49" t="s">
        <v>115</v>
      </c>
      <c r="B34" s="49"/>
      <c r="D34" s="10">
        <v>11251802408</v>
      </c>
      <c r="F34" s="10">
        <v>-5700898449</v>
      </c>
      <c r="H34" s="10">
        <v>0</v>
      </c>
      <c r="J34" s="10">
        <f t="shared" si="0"/>
        <v>5550903959</v>
      </c>
      <c r="L34" s="10">
        <v>27155440078</v>
      </c>
      <c r="N34" s="10">
        <v>-10303575288</v>
      </c>
      <c r="P34" s="10">
        <v>0</v>
      </c>
      <c r="R34" s="10">
        <f t="shared" si="1"/>
        <v>16851864790</v>
      </c>
      <c r="V34" s="30"/>
      <c r="Y34" s="29"/>
    </row>
    <row r="35" spans="1:25" ht="21.75" customHeight="1" x14ac:dyDescent="0.2">
      <c r="A35" s="49" t="s">
        <v>112</v>
      </c>
      <c r="B35" s="49"/>
      <c r="D35" s="10">
        <v>23073664446</v>
      </c>
      <c r="F35" s="10">
        <v>133638494535</v>
      </c>
      <c r="H35" s="10">
        <v>0</v>
      </c>
      <c r="J35" s="10">
        <f t="shared" si="0"/>
        <v>156712158981</v>
      </c>
      <c r="L35" s="10">
        <v>54963684972</v>
      </c>
      <c r="N35" s="10">
        <v>31665217841</v>
      </c>
      <c r="P35" s="10">
        <v>0</v>
      </c>
      <c r="R35" s="10">
        <f t="shared" si="1"/>
        <v>86628902813</v>
      </c>
      <c r="Y35" s="29"/>
    </row>
    <row r="36" spans="1:25" ht="21.75" customHeight="1" x14ac:dyDescent="0.2">
      <c r="A36" s="49" t="s">
        <v>109</v>
      </c>
      <c r="B36" s="49"/>
      <c r="D36" s="10">
        <v>18726213921</v>
      </c>
      <c r="F36" s="10">
        <v>30197741045</v>
      </c>
      <c r="H36" s="10">
        <v>0</v>
      </c>
      <c r="J36" s="10">
        <f t="shared" si="0"/>
        <v>48923954966</v>
      </c>
      <c r="L36" s="10">
        <v>41020649185</v>
      </c>
      <c r="N36" s="10">
        <v>-10173226686</v>
      </c>
      <c r="P36" s="10">
        <v>0</v>
      </c>
      <c r="R36" s="10">
        <f t="shared" si="1"/>
        <v>30847422499</v>
      </c>
      <c r="V36" s="30"/>
      <c r="Y36" s="29"/>
    </row>
    <row r="37" spans="1:25" ht="21.75" customHeight="1" x14ac:dyDescent="0.2">
      <c r="A37" s="49" t="s">
        <v>103</v>
      </c>
      <c r="B37" s="49"/>
      <c r="D37" s="10">
        <v>11666818260</v>
      </c>
      <c r="F37" s="10">
        <v>-1613122386</v>
      </c>
      <c r="H37" s="10">
        <v>0</v>
      </c>
      <c r="J37" s="10">
        <f t="shared" si="0"/>
        <v>10053695874</v>
      </c>
      <c r="L37" s="10">
        <v>28215181740</v>
      </c>
      <c r="N37" s="10">
        <v>-451590600</v>
      </c>
      <c r="P37" s="10">
        <v>0</v>
      </c>
      <c r="R37" s="10">
        <f t="shared" si="1"/>
        <v>27763591140</v>
      </c>
      <c r="V37" s="30"/>
      <c r="Y37" s="29"/>
    </row>
    <row r="38" spans="1:25" ht="21.75" customHeight="1" x14ac:dyDescent="0.2">
      <c r="A38" s="49" t="s">
        <v>100</v>
      </c>
      <c r="B38" s="49"/>
      <c r="D38" s="10">
        <v>43918503481</v>
      </c>
      <c r="F38" s="10">
        <v>34248809098</v>
      </c>
      <c r="H38" s="10">
        <v>0</v>
      </c>
      <c r="J38" s="10">
        <f t="shared" si="0"/>
        <v>78167312579</v>
      </c>
      <c r="L38" s="10">
        <v>106981455659</v>
      </c>
      <c r="N38" s="10">
        <v>-107739985246</v>
      </c>
      <c r="P38" s="10">
        <v>0</v>
      </c>
      <c r="R38" s="10">
        <f t="shared" si="1"/>
        <v>-758529587</v>
      </c>
      <c r="V38" s="30"/>
      <c r="Y38" s="29"/>
    </row>
    <row r="39" spans="1:25" ht="21.75" customHeight="1" x14ac:dyDescent="0.2">
      <c r="A39" s="49" t="s">
        <v>97</v>
      </c>
      <c r="B39" s="49"/>
      <c r="D39" s="10">
        <v>12555708408</v>
      </c>
      <c r="F39" s="10">
        <v>3940581923</v>
      </c>
      <c r="H39" s="10">
        <v>0</v>
      </c>
      <c r="J39" s="10">
        <f t="shared" si="0"/>
        <v>16496290331</v>
      </c>
      <c r="L39" s="10">
        <v>171130941280</v>
      </c>
      <c r="N39" s="10">
        <v>-43674711297</v>
      </c>
      <c r="P39" s="10">
        <v>0</v>
      </c>
      <c r="R39" s="10">
        <f t="shared" si="1"/>
        <v>127456229983</v>
      </c>
      <c r="V39" s="30"/>
      <c r="Y39" s="29"/>
    </row>
    <row r="40" spans="1:25" ht="21.75" customHeight="1" x14ac:dyDescent="0.2">
      <c r="A40" s="49" t="s">
        <v>94</v>
      </c>
      <c r="B40" s="49"/>
      <c r="D40" s="10">
        <v>28882146342</v>
      </c>
      <c r="F40" s="10">
        <v>-9623264503</v>
      </c>
      <c r="H40" s="10">
        <v>0</v>
      </c>
      <c r="J40" s="10">
        <f t="shared" si="0"/>
        <v>19258881839</v>
      </c>
      <c r="L40" s="10">
        <v>240628372799</v>
      </c>
      <c r="N40" s="10">
        <v>-13486896654</v>
      </c>
      <c r="P40" s="10">
        <v>0</v>
      </c>
      <c r="R40" s="10">
        <f t="shared" si="1"/>
        <v>227141476145</v>
      </c>
      <c r="V40" s="30"/>
      <c r="Y40" s="29"/>
    </row>
    <row r="41" spans="1:25" ht="21.75" customHeight="1" x14ac:dyDescent="0.2">
      <c r="A41" s="49" t="s">
        <v>88</v>
      </c>
      <c r="B41" s="49"/>
      <c r="D41" s="10">
        <v>21453349473</v>
      </c>
      <c r="F41" s="10">
        <v>0</v>
      </c>
      <c r="H41" s="10">
        <v>0</v>
      </c>
      <c r="J41" s="10">
        <f t="shared" si="0"/>
        <v>21453349473</v>
      </c>
      <c r="L41" s="10">
        <v>259012606811</v>
      </c>
      <c r="N41" s="10">
        <v>-87416311568</v>
      </c>
      <c r="P41" s="10">
        <v>0</v>
      </c>
      <c r="R41" s="10">
        <f t="shared" si="1"/>
        <v>171596295243</v>
      </c>
      <c r="Y41" s="29"/>
    </row>
    <row r="42" spans="1:25" ht="21.75" customHeight="1" x14ac:dyDescent="0.2">
      <c r="A42" s="49" t="s">
        <v>130</v>
      </c>
      <c r="B42" s="49"/>
      <c r="D42" s="10">
        <v>76048934479</v>
      </c>
      <c r="F42" s="10">
        <v>0</v>
      </c>
      <c r="H42" s="10">
        <v>0</v>
      </c>
      <c r="J42" s="10">
        <f t="shared" si="0"/>
        <v>76048934479</v>
      </c>
      <c r="L42" s="10">
        <v>826448434129</v>
      </c>
      <c r="N42" s="10">
        <v>0</v>
      </c>
      <c r="P42" s="10">
        <v>0</v>
      </c>
      <c r="R42" s="10">
        <f t="shared" si="1"/>
        <v>826448434129</v>
      </c>
      <c r="V42" s="30"/>
      <c r="Y42" s="29"/>
    </row>
    <row r="43" spans="1:25" ht="21.75" customHeight="1" x14ac:dyDescent="0.2">
      <c r="A43" s="49" t="s">
        <v>85</v>
      </c>
      <c r="B43" s="49"/>
      <c r="D43" s="10">
        <v>9094974571</v>
      </c>
      <c r="F43" s="10">
        <v>1498608128</v>
      </c>
      <c r="H43" s="10">
        <v>0</v>
      </c>
      <c r="J43" s="10">
        <f t="shared" si="0"/>
        <v>10593582699</v>
      </c>
      <c r="L43" s="10">
        <v>111572944062</v>
      </c>
      <c r="N43" s="10">
        <v>14015596292</v>
      </c>
      <c r="P43" s="10">
        <v>0</v>
      </c>
      <c r="R43" s="10">
        <f t="shared" si="1"/>
        <v>125588540354</v>
      </c>
      <c r="Y43" s="29"/>
    </row>
    <row r="44" spans="1:25" ht="21.75" customHeight="1" x14ac:dyDescent="0.2">
      <c r="A44" s="49" t="s">
        <v>79</v>
      </c>
      <c r="B44" s="49"/>
      <c r="D44" s="10">
        <v>4122771746</v>
      </c>
      <c r="F44" s="10">
        <v>0</v>
      </c>
      <c r="H44" s="10">
        <v>0</v>
      </c>
      <c r="J44" s="10">
        <f t="shared" si="0"/>
        <v>4122771746</v>
      </c>
      <c r="L44" s="10">
        <v>47489248401</v>
      </c>
      <c r="N44" s="10">
        <v>-17934249111</v>
      </c>
      <c r="P44" s="10">
        <v>0</v>
      </c>
      <c r="R44" s="10">
        <f t="shared" si="1"/>
        <v>29554999290</v>
      </c>
      <c r="V44" s="30"/>
      <c r="Y44" s="29"/>
    </row>
    <row r="45" spans="1:25" ht="21.75" customHeight="1" x14ac:dyDescent="0.2">
      <c r="A45" s="49" t="s">
        <v>73</v>
      </c>
      <c r="B45" s="49"/>
      <c r="D45" s="10">
        <v>2764788532</v>
      </c>
      <c r="F45" s="10">
        <v>0</v>
      </c>
      <c r="H45" s="10">
        <v>0</v>
      </c>
      <c r="J45" s="10">
        <f t="shared" si="0"/>
        <v>2764788532</v>
      </c>
      <c r="L45" s="10">
        <v>31395508014</v>
      </c>
      <c r="N45" s="10">
        <v>-42700325</v>
      </c>
      <c r="P45" s="10">
        <v>0</v>
      </c>
      <c r="R45" s="10">
        <f t="shared" si="1"/>
        <v>31352807689</v>
      </c>
      <c r="Y45" s="29"/>
    </row>
    <row r="46" spans="1:25" ht="21.75" customHeight="1" x14ac:dyDescent="0.2">
      <c r="A46" s="49" t="s">
        <v>66</v>
      </c>
      <c r="B46" s="49"/>
      <c r="D46" s="10">
        <v>0</v>
      </c>
      <c r="F46" s="10">
        <v>1086608835</v>
      </c>
      <c r="H46" s="10">
        <v>0</v>
      </c>
      <c r="J46" s="10">
        <f t="shared" si="0"/>
        <v>1086608835</v>
      </c>
      <c r="L46" s="10">
        <v>0</v>
      </c>
      <c r="N46" s="10">
        <v>15538118406</v>
      </c>
      <c r="P46" s="10">
        <v>0</v>
      </c>
      <c r="R46" s="10">
        <f t="shared" si="1"/>
        <v>15538118406</v>
      </c>
    </row>
    <row r="47" spans="1:25" ht="21.75" customHeight="1" x14ac:dyDescent="0.2">
      <c r="A47" s="45" t="s">
        <v>124</v>
      </c>
      <c r="B47" s="45"/>
      <c r="D47" s="11">
        <v>1045457606</v>
      </c>
      <c r="F47" s="11">
        <v>11386467261</v>
      </c>
      <c r="H47" s="11">
        <v>0</v>
      </c>
      <c r="J47" s="11">
        <f t="shared" si="0"/>
        <v>12431924867</v>
      </c>
      <c r="L47" s="11">
        <v>1045457606</v>
      </c>
      <c r="N47" s="11">
        <v>11386467261</v>
      </c>
      <c r="P47" s="11">
        <v>0</v>
      </c>
      <c r="R47" s="11">
        <f t="shared" si="1"/>
        <v>12431924867</v>
      </c>
    </row>
    <row r="48" spans="1:25" ht="21.75" customHeight="1" x14ac:dyDescent="0.2">
      <c r="A48" s="42" t="s">
        <v>21</v>
      </c>
      <c r="B48" s="42"/>
      <c r="D48" s="14">
        <f>SUM(D9:D47)</f>
        <v>355878968920</v>
      </c>
      <c r="F48" s="14">
        <f>SUM(F9:F47)</f>
        <v>243730612154</v>
      </c>
      <c r="H48" s="14">
        <f>SUM(H9:H47)</f>
        <v>-29940187500</v>
      </c>
      <c r="J48" s="14">
        <f>SUM(J9:J47)</f>
        <v>569669393574</v>
      </c>
      <c r="L48" s="14">
        <f>SUM(L9:L47)</f>
        <v>3861393159451</v>
      </c>
      <c r="N48" s="14">
        <f>SUM(N9:N47)</f>
        <v>-188758324601</v>
      </c>
      <c r="P48" s="14">
        <f>SUM(P9:P47)</f>
        <v>65089431928</v>
      </c>
      <c r="R48" s="14">
        <f>SUM(R9:R47)</f>
        <v>3737724266778</v>
      </c>
    </row>
    <row r="49" spans="4:16" x14ac:dyDescent="0.2">
      <c r="D49" s="20">
        <v>76048934479</v>
      </c>
      <c r="L49" s="20">
        <v>826448434129</v>
      </c>
      <c r="N49" s="20">
        <v>-200144791862</v>
      </c>
    </row>
    <row r="50" spans="4:16" x14ac:dyDescent="0.2">
      <c r="D50" s="20">
        <v>279830034441</v>
      </c>
      <c r="F50" s="20">
        <v>232344144893</v>
      </c>
      <c r="L50" s="20">
        <v>3034944725322</v>
      </c>
      <c r="N50" s="20">
        <v>11386467261</v>
      </c>
      <c r="P50" s="20">
        <f>SUM('درآمد ناشی از فروش'!Q45:Q66)</f>
        <v>65089431928</v>
      </c>
    </row>
    <row r="51" spans="4:16" x14ac:dyDescent="0.2">
      <c r="D51" s="20">
        <f>D50+D49</f>
        <v>355878968920</v>
      </c>
      <c r="F51" s="20">
        <v>11386467261</v>
      </c>
      <c r="L51" s="20">
        <f>L48-L49-L50</f>
        <v>0</v>
      </c>
      <c r="N51" s="20">
        <f>N49+N50</f>
        <v>-188758324601</v>
      </c>
      <c r="P51" s="20">
        <f>P50-P48</f>
        <v>0</v>
      </c>
    </row>
    <row r="52" spans="4:16" x14ac:dyDescent="0.2">
      <c r="D52" s="20">
        <f>D48-D51</f>
        <v>0</v>
      </c>
      <c r="F52" s="20">
        <f>F50+F51</f>
        <v>243730612154</v>
      </c>
      <c r="N52" s="20">
        <f>N48-N51</f>
        <v>0</v>
      </c>
    </row>
    <row r="53" spans="4:16" x14ac:dyDescent="0.2">
      <c r="F53" s="20">
        <f>F48-F52</f>
        <v>0</v>
      </c>
    </row>
  </sheetData>
  <mergeCells count="47">
    <mergeCell ref="A48:B48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1.75" customHeight="1" x14ac:dyDescent="0.2">
      <c r="A2" s="37" t="s">
        <v>152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5" customHeight="1" x14ac:dyDescent="0.2"/>
    <row r="5" spans="1:17" ht="14.45" customHeight="1" x14ac:dyDescent="0.2">
      <c r="A5" s="1" t="s">
        <v>231</v>
      </c>
      <c r="B5" s="39" t="s">
        <v>232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ht="29.1" customHeight="1" x14ac:dyDescent="0.2">
      <c r="M6" s="51" t="s">
        <v>233</v>
      </c>
      <c r="Q6" s="51" t="s">
        <v>234</v>
      </c>
    </row>
    <row r="7" spans="1:17" ht="14.45" customHeight="1" x14ac:dyDescent="0.2">
      <c r="A7" s="40" t="s">
        <v>235</v>
      </c>
      <c r="B7" s="40"/>
      <c r="D7" s="2" t="s">
        <v>236</v>
      </c>
      <c r="F7" s="2" t="s">
        <v>237</v>
      </c>
      <c r="H7" s="2" t="s">
        <v>32</v>
      </c>
      <c r="J7" s="40" t="s">
        <v>238</v>
      </c>
      <c r="K7" s="40"/>
      <c r="M7" s="51"/>
      <c r="O7" s="2" t="s">
        <v>239</v>
      </c>
      <c r="Q7" s="51"/>
    </row>
    <row r="8" spans="1:17" ht="14.45" customHeight="1" x14ac:dyDescent="0.2">
      <c r="A8" s="41" t="s">
        <v>240</v>
      </c>
      <c r="B8" s="55"/>
      <c r="D8" s="41" t="s">
        <v>241</v>
      </c>
      <c r="F8" s="4" t="s">
        <v>242</v>
      </c>
      <c r="H8" s="3"/>
      <c r="J8" s="3"/>
      <c r="K8" s="3"/>
      <c r="M8" s="3"/>
      <c r="O8" s="3"/>
      <c r="Q8" s="3"/>
    </row>
    <row r="9" spans="1:17" ht="14.45" customHeight="1" x14ac:dyDescent="0.2">
      <c r="A9" s="40"/>
      <c r="B9" s="40"/>
      <c r="D9" s="40"/>
      <c r="F9" s="4" t="s">
        <v>243</v>
      </c>
    </row>
    <row r="10" spans="1:17" ht="14.45" customHeight="1" x14ac:dyDescent="0.2">
      <c r="A10" s="41" t="s">
        <v>240</v>
      </c>
      <c r="B10" s="55"/>
      <c r="D10" s="41" t="s">
        <v>244</v>
      </c>
      <c r="F10" s="4" t="s">
        <v>242</v>
      </c>
    </row>
    <row r="11" spans="1:17" ht="14.45" customHeight="1" x14ac:dyDescent="0.2">
      <c r="A11" s="40"/>
      <c r="B11" s="40"/>
      <c r="D11" s="40"/>
      <c r="F11" s="4" t="s">
        <v>245</v>
      </c>
    </row>
    <row r="12" spans="1:17" ht="65.45" customHeight="1" x14ac:dyDescent="0.2">
      <c r="A12" s="52" t="s">
        <v>246</v>
      </c>
      <c r="B12" s="52"/>
      <c r="D12" s="19" t="s">
        <v>247</v>
      </c>
      <c r="F12" s="4" t="s">
        <v>248</v>
      </c>
    </row>
    <row r="13" spans="1:17" ht="14.45" customHeight="1" x14ac:dyDescent="0.2">
      <c r="A13" s="52" t="s">
        <v>249</v>
      </c>
      <c r="B13" s="53"/>
      <c r="D13" s="52" t="s">
        <v>249</v>
      </c>
      <c r="F13" s="4" t="s">
        <v>250</v>
      </c>
    </row>
    <row r="14" spans="1:17" ht="14.45" customHeight="1" x14ac:dyDescent="0.2">
      <c r="A14" s="54"/>
      <c r="B14" s="54"/>
      <c r="D14" s="54"/>
      <c r="F14" s="4" t="s">
        <v>251</v>
      </c>
    </row>
    <row r="15" spans="1:17" ht="14.45" customHeight="1" x14ac:dyDescent="0.2">
      <c r="A15" s="54"/>
      <c r="B15" s="54"/>
      <c r="D15" s="54"/>
      <c r="F15" s="4" t="s">
        <v>252</v>
      </c>
    </row>
    <row r="16" spans="1:17" ht="14.45" customHeight="1" x14ac:dyDescent="0.2">
      <c r="A16" s="51"/>
      <c r="B16" s="51"/>
      <c r="D16" s="51"/>
      <c r="F16" s="4" t="s">
        <v>253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40" t="s">
        <v>254</v>
      </c>
      <c r="B18" s="40"/>
      <c r="C18" s="40"/>
      <c r="D18" s="40"/>
      <c r="E18" s="40"/>
      <c r="F18" s="40"/>
      <c r="G18" s="40"/>
      <c r="H18" s="40"/>
      <c r="I18" s="40"/>
      <c r="J18" s="40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K32"/>
  <sheetViews>
    <sheetView rightToLeft="1" topLeftCell="A13" workbookViewId="0">
      <selection activeCell="D33" sqref="D33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hidden="1" customWidth="1"/>
    <col min="7" max="7" width="1.28515625" hidden="1" customWidth="1"/>
    <col min="8" max="8" width="19.42578125" customWidth="1"/>
    <col min="9" max="9" width="1.28515625" customWidth="1"/>
    <col min="10" max="10" width="19.42578125" hidden="1" customWidth="1"/>
    <col min="11" max="11" width="0.28515625" hidden="1" customWidth="1"/>
  </cols>
  <sheetData>
    <row r="1" spans="1:10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1.75" customHeight="1" x14ac:dyDescent="0.2">
      <c r="A2" s="37" t="s">
        <v>152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4.45" customHeight="1" x14ac:dyDescent="0.2"/>
    <row r="5" spans="1:10" ht="14.45" customHeight="1" x14ac:dyDescent="0.2">
      <c r="A5" s="1" t="s">
        <v>255</v>
      </c>
      <c r="B5" s="39" t="s">
        <v>256</v>
      </c>
      <c r="C5" s="39"/>
      <c r="D5" s="39"/>
      <c r="E5" s="39"/>
      <c r="F5" s="39"/>
      <c r="G5" s="39"/>
      <c r="H5" s="39"/>
      <c r="I5" s="39"/>
      <c r="J5" s="39"/>
    </row>
    <row r="6" spans="1:10" ht="14.45" customHeight="1" x14ac:dyDescent="0.2">
      <c r="D6" s="40" t="s">
        <v>171</v>
      </c>
      <c r="E6" s="40"/>
      <c r="F6" s="40"/>
      <c r="H6" s="40" t="s">
        <v>172</v>
      </c>
      <c r="I6" s="40"/>
      <c r="J6" s="40"/>
    </row>
    <row r="7" spans="1:10" ht="36.4" customHeight="1" x14ac:dyDescent="0.2">
      <c r="A7" s="56" t="s">
        <v>257</v>
      </c>
      <c r="B7" s="56"/>
      <c r="D7" s="19" t="s">
        <v>258</v>
      </c>
      <c r="E7" s="3"/>
      <c r="F7" s="19" t="s">
        <v>259</v>
      </c>
      <c r="H7" s="19" t="s">
        <v>258</v>
      </c>
      <c r="I7" s="3"/>
      <c r="J7" s="19" t="s">
        <v>259</v>
      </c>
    </row>
    <row r="8" spans="1:10" ht="21.75" customHeight="1" x14ac:dyDescent="0.2">
      <c r="A8" s="43" t="s">
        <v>331</v>
      </c>
      <c r="B8" s="43" t="s">
        <v>331</v>
      </c>
      <c r="D8" s="6">
        <v>44808554501</v>
      </c>
      <c r="F8" s="7"/>
      <c r="H8" s="6">
        <v>162222152278</v>
      </c>
      <c r="J8" s="7"/>
    </row>
    <row r="9" spans="1:10" ht="21.75" customHeight="1" x14ac:dyDescent="0.2">
      <c r="A9" s="49" t="s">
        <v>358</v>
      </c>
      <c r="B9" s="49" t="s">
        <v>358</v>
      </c>
      <c r="D9" s="10">
        <v>0</v>
      </c>
      <c r="F9" s="17"/>
      <c r="H9" s="10">
        <v>449039173867</v>
      </c>
      <c r="J9" s="17"/>
    </row>
    <row r="10" spans="1:10" ht="21.75" customHeight="1" x14ac:dyDescent="0.2">
      <c r="A10" s="49" t="s">
        <v>357</v>
      </c>
      <c r="B10" s="49" t="s">
        <v>357</v>
      </c>
      <c r="D10" s="10">
        <v>0</v>
      </c>
      <c r="F10" s="17"/>
      <c r="H10" s="10">
        <v>4601466494</v>
      </c>
      <c r="J10" s="17"/>
    </row>
    <row r="11" spans="1:10" ht="21.75" customHeight="1" x14ac:dyDescent="0.2">
      <c r="A11" s="49" t="s">
        <v>330</v>
      </c>
      <c r="B11" s="49" t="s">
        <v>330</v>
      </c>
      <c r="D11" s="10">
        <v>83118633154</v>
      </c>
      <c r="F11" s="17"/>
      <c r="H11" s="10">
        <v>528405723494</v>
      </c>
      <c r="J11" s="17"/>
    </row>
    <row r="12" spans="1:10" ht="21.75" customHeight="1" x14ac:dyDescent="0.2">
      <c r="A12" s="49" t="s">
        <v>356</v>
      </c>
      <c r="B12" s="49" t="s">
        <v>356</v>
      </c>
      <c r="D12" s="10">
        <v>0</v>
      </c>
      <c r="F12" s="17"/>
      <c r="H12" s="10">
        <v>1841369860</v>
      </c>
      <c r="J12" s="17"/>
    </row>
    <row r="13" spans="1:10" ht="21.75" customHeight="1" x14ac:dyDescent="0.2">
      <c r="A13" s="49" t="s">
        <v>329</v>
      </c>
      <c r="B13" s="49" t="s">
        <v>329</v>
      </c>
      <c r="D13" s="10">
        <v>80245211355</v>
      </c>
      <c r="F13" s="17"/>
      <c r="H13" s="10">
        <v>941614726346</v>
      </c>
      <c r="J13" s="17"/>
    </row>
    <row r="14" spans="1:10" ht="21.75" customHeight="1" x14ac:dyDescent="0.2">
      <c r="A14" s="49" t="s">
        <v>328</v>
      </c>
      <c r="B14" s="49" t="s">
        <v>328</v>
      </c>
      <c r="D14" s="10">
        <v>93141966262</v>
      </c>
      <c r="F14" s="17"/>
      <c r="H14" s="10">
        <v>1021631552563</v>
      </c>
      <c r="J14" s="17"/>
    </row>
    <row r="15" spans="1:10" ht="21.75" customHeight="1" x14ac:dyDescent="0.2">
      <c r="A15" s="49" t="s">
        <v>355</v>
      </c>
      <c r="B15" s="49" t="s">
        <v>355</v>
      </c>
      <c r="D15" s="10">
        <v>0</v>
      </c>
      <c r="F15" s="17"/>
      <c r="H15" s="10">
        <v>417996275941</v>
      </c>
      <c r="J15" s="17"/>
    </row>
    <row r="16" spans="1:10" ht="21.75" customHeight="1" x14ac:dyDescent="0.2">
      <c r="A16" s="49" t="s">
        <v>354</v>
      </c>
      <c r="B16" s="49" t="s">
        <v>354</v>
      </c>
      <c r="D16" s="10">
        <v>0</v>
      </c>
      <c r="F16" s="17"/>
      <c r="H16" s="10">
        <v>703912211461</v>
      </c>
      <c r="J16" s="17"/>
    </row>
    <row r="17" spans="1:10" ht="21.75" customHeight="1" x14ac:dyDescent="0.2">
      <c r="A17" s="49" t="s">
        <v>353</v>
      </c>
      <c r="B17" s="49" t="s">
        <v>353</v>
      </c>
      <c r="D17" s="10">
        <v>90839</v>
      </c>
      <c r="F17" s="17"/>
      <c r="H17" s="10">
        <v>11509800</v>
      </c>
      <c r="J17" s="17"/>
    </row>
    <row r="18" spans="1:10" ht="21.75" customHeight="1" x14ac:dyDescent="0.2">
      <c r="A18" s="49" t="s">
        <v>352</v>
      </c>
      <c r="B18" s="49" t="s">
        <v>352</v>
      </c>
      <c r="D18" s="10">
        <v>2611</v>
      </c>
      <c r="F18" s="17"/>
      <c r="H18" s="10">
        <v>24440811</v>
      </c>
      <c r="J18" s="17"/>
    </row>
    <row r="19" spans="1:10" ht="21.75" customHeight="1" x14ac:dyDescent="0.2">
      <c r="A19" s="49" t="s">
        <v>325</v>
      </c>
      <c r="B19" s="49" t="s">
        <v>325</v>
      </c>
      <c r="D19" s="10">
        <v>14356</v>
      </c>
      <c r="F19" s="17"/>
      <c r="H19" s="10">
        <v>211173</v>
      </c>
      <c r="J19" s="17"/>
    </row>
    <row r="20" spans="1:10" ht="21.75" customHeight="1" x14ac:dyDescent="0.2">
      <c r="A20" s="49" t="s">
        <v>351</v>
      </c>
      <c r="B20" s="49" t="s">
        <v>351</v>
      </c>
      <c r="D20" s="10">
        <v>1115981</v>
      </c>
      <c r="F20" s="17"/>
      <c r="H20" s="10">
        <v>13365701</v>
      </c>
      <c r="J20" s="17"/>
    </row>
    <row r="21" spans="1:10" ht="21.75" customHeight="1" x14ac:dyDescent="0.2">
      <c r="A21" s="49" t="s">
        <v>323</v>
      </c>
      <c r="B21" s="49" t="s">
        <v>323</v>
      </c>
      <c r="D21" s="10">
        <v>561452</v>
      </c>
      <c r="F21" s="17"/>
      <c r="H21" s="10">
        <v>18199874</v>
      </c>
      <c r="J21" s="17"/>
    </row>
    <row r="22" spans="1:10" ht="21.75" customHeight="1" x14ac:dyDescent="0.2">
      <c r="A22" s="49" t="s">
        <v>322</v>
      </c>
      <c r="B22" s="49" t="s">
        <v>322</v>
      </c>
      <c r="D22" s="10">
        <v>161712</v>
      </c>
      <c r="F22" s="17"/>
      <c r="H22" s="10">
        <v>83855622</v>
      </c>
      <c r="J22" s="17"/>
    </row>
    <row r="23" spans="1:10" ht="21.75" customHeight="1" x14ac:dyDescent="0.2">
      <c r="A23" s="49" t="s">
        <v>350</v>
      </c>
      <c r="B23" s="49" t="s">
        <v>350</v>
      </c>
      <c r="D23" s="10">
        <v>15673</v>
      </c>
      <c r="F23" s="17"/>
      <c r="H23" s="10">
        <v>721574</v>
      </c>
      <c r="J23" s="17"/>
    </row>
    <row r="24" spans="1:10" ht="21.75" customHeight="1" x14ac:dyDescent="0.2">
      <c r="A24" s="49" t="s">
        <v>320</v>
      </c>
      <c r="B24" s="49" t="s">
        <v>320</v>
      </c>
      <c r="D24" s="10">
        <v>123214</v>
      </c>
      <c r="F24" s="17"/>
      <c r="H24" s="10">
        <v>878897</v>
      </c>
      <c r="J24" s="17"/>
    </row>
    <row r="25" spans="1:10" ht="21.75" customHeight="1" x14ac:dyDescent="0.2">
      <c r="A25" s="49" t="s">
        <v>349</v>
      </c>
      <c r="B25" s="49" t="s">
        <v>349</v>
      </c>
      <c r="D25" s="10">
        <v>9131</v>
      </c>
      <c r="F25" s="17"/>
      <c r="H25" s="10">
        <v>3599259310</v>
      </c>
      <c r="J25" s="17"/>
    </row>
    <row r="26" spans="1:10" ht="21.75" customHeight="1" x14ac:dyDescent="0.2">
      <c r="A26" s="49" t="s">
        <v>318</v>
      </c>
      <c r="B26" s="49" t="s">
        <v>318</v>
      </c>
      <c r="D26" s="10">
        <v>6933</v>
      </c>
      <c r="F26" s="17"/>
      <c r="H26" s="10">
        <v>250518</v>
      </c>
      <c r="J26" s="17"/>
    </row>
    <row r="27" spans="1:10" ht="21.75" customHeight="1" x14ac:dyDescent="0.2">
      <c r="A27" s="49" t="s">
        <v>348</v>
      </c>
      <c r="B27" s="49" t="s">
        <v>348</v>
      </c>
      <c r="D27" s="10">
        <v>31024</v>
      </c>
      <c r="F27" s="17"/>
      <c r="H27" s="10">
        <v>193877</v>
      </c>
      <c r="J27" s="17"/>
    </row>
    <row r="28" spans="1:10" ht="21.75" customHeight="1" thickBot="1" x14ac:dyDescent="0.25">
      <c r="A28" s="42" t="s">
        <v>21</v>
      </c>
      <c r="B28" s="42"/>
      <c r="D28" s="14">
        <f>SUM(D8:D27)</f>
        <v>301316498198</v>
      </c>
      <c r="F28" s="14"/>
      <c r="H28" s="14">
        <f>SUM(H8:H27)</f>
        <v>4235017539461</v>
      </c>
      <c r="J28" s="14"/>
    </row>
    <row r="29" spans="1:10" ht="13.5" thickTop="1" x14ac:dyDescent="0.2">
      <c r="D29" s="20">
        <v>301316498198</v>
      </c>
      <c r="H29" s="20">
        <v>4235017539461</v>
      </c>
    </row>
    <row r="30" spans="1:10" x14ac:dyDescent="0.2">
      <c r="D30">
        <v>301316498198</v>
      </c>
      <c r="H30">
        <v>4235017539461</v>
      </c>
    </row>
    <row r="31" spans="1:10" x14ac:dyDescent="0.2">
      <c r="D31" s="20">
        <f>D28-D30</f>
        <v>0</v>
      </c>
      <c r="H31" s="20">
        <f>H28-H30</f>
        <v>0</v>
      </c>
    </row>
    <row r="32" spans="1:10" x14ac:dyDescent="0.2">
      <c r="D32" s="20">
        <f>D28-D29</f>
        <v>0</v>
      </c>
      <c r="H32" s="20">
        <f>H29-H28</f>
        <v>0</v>
      </c>
    </row>
  </sheetData>
  <mergeCells count="28">
    <mergeCell ref="A25:B25"/>
    <mergeCell ref="A26:B26"/>
    <mergeCell ref="A27:B27"/>
    <mergeCell ref="A28:B28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7:B7"/>
    <mergeCell ref="A9:B9"/>
    <mergeCell ref="A8:B8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F13"/>
  <sheetViews>
    <sheetView rightToLeft="1" workbookViewId="0">
      <selection activeCell="D14" sqref="D1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7" t="s">
        <v>0</v>
      </c>
      <c r="B1" s="37"/>
      <c r="C1" s="37"/>
      <c r="D1" s="37"/>
      <c r="E1" s="37"/>
      <c r="F1" s="37"/>
    </row>
    <row r="2" spans="1:6" ht="21.75" customHeight="1" x14ac:dyDescent="0.2">
      <c r="A2" s="37" t="s">
        <v>152</v>
      </c>
      <c r="B2" s="37"/>
      <c r="C2" s="37"/>
      <c r="D2" s="37"/>
      <c r="E2" s="37"/>
      <c r="F2" s="37"/>
    </row>
    <row r="3" spans="1:6" ht="21.75" customHeight="1" x14ac:dyDescent="0.2">
      <c r="A3" s="37" t="s">
        <v>2</v>
      </c>
      <c r="B3" s="37"/>
      <c r="C3" s="37"/>
      <c r="D3" s="37"/>
      <c r="E3" s="37"/>
      <c r="F3" s="37"/>
    </row>
    <row r="4" spans="1:6" ht="14.45" customHeight="1" x14ac:dyDescent="0.2"/>
    <row r="5" spans="1:6" ht="29.1" customHeight="1" x14ac:dyDescent="0.2">
      <c r="A5" s="1" t="s">
        <v>260</v>
      </c>
      <c r="B5" s="39" t="s">
        <v>167</v>
      </c>
      <c r="C5" s="39"/>
      <c r="D5" s="39"/>
      <c r="E5" s="39"/>
      <c r="F5" s="39"/>
    </row>
    <row r="6" spans="1:6" ht="14.45" customHeight="1" x14ac:dyDescent="0.2">
      <c r="D6" s="2" t="s">
        <v>171</v>
      </c>
      <c r="F6" s="2" t="s">
        <v>9</v>
      </c>
    </row>
    <row r="7" spans="1:6" ht="14.45" customHeight="1" x14ac:dyDescent="0.2">
      <c r="A7" s="40" t="s">
        <v>167</v>
      </c>
      <c r="B7" s="40"/>
      <c r="D7" s="4" t="s">
        <v>145</v>
      </c>
      <c r="F7" s="4" t="s">
        <v>145</v>
      </c>
    </row>
    <row r="8" spans="1:6" ht="21.75" customHeight="1" x14ac:dyDescent="0.2">
      <c r="A8" s="43" t="s">
        <v>167</v>
      </c>
      <c r="B8" s="43"/>
      <c r="D8" s="6">
        <v>1087881</v>
      </c>
      <c r="F8" s="6">
        <v>1087881</v>
      </c>
    </row>
    <row r="9" spans="1:6" ht="21.75" customHeight="1" x14ac:dyDescent="0.2">
      <c r="A9" s="49" t="s">
        <v>261</v>
      </c>
      <c r="B9" s="49"/>
      <c r="D9" s="10">
        <v>0</v>
      </c>
      <c r="F9" s="10">
        <v>1138691830</v>
      </c>
    </row>
    <row r="10" spans="1:6" ht="21.75" customHeight="1" x14ac:dyDescent="0.2">
      <c r="A10" s="45" t="s">
        <v>262</v>
      </c>
      <c r="B10" s="45"/>
      <c r="D10" s="11">
        <v>384134668</v>
      </c>
      <c r="F10" s="11">
        <v>1296186869</v>
      </c>
    </row>
    <row r="11" spans="1:6" ht="21.75" customHeight="1" thickBot="1" x14ac:dyDescent="0.25">
      <c r="A11" s="42" t="s">
        <v>21</v>
      </c>
      <c r="B11" s="42"/>
      <c r="D11" s="14">
        <v>385222549</v>
      </c>
      <c r="F11" s="14">
        <v>2435966580</v>
      </c>
    </row>
    <row r="12" spans="1:6" ht="13.5" thickTop="1" x14ac:dyDescent="0.2">
      <c r="D12" s="20">
        <v>385222549</v>
      </c>
      <c r="F12" s="20">
        <v>2435966580</v>
      </c>
    </row>
    <row r="13" spans="1:6" x14ac:dyDescent="0.2">
      <c r="D13" s="20">
        <f>D11-D12</f>
        <v>0</v>
      </c>
      <c r="F13" s="20">
        <f>F11-F12</f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S18"/>
  <sheetViews>
    <sheetView rightToLeft="1" workbookViewId="0">
      <selection activeCell="O19" sqref="O1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0.42578125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0.42578125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1.75" customHeight="1" x14ac:dyDescent="0.2">
      <c r="A2" s="37" t="s">
        <v>152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14.45" customHeight="1" x14ac:dyDescent="0.2"/>
    <row r="5" spans="1:19" ht="14.45" customHeight="1" x14ac:dyDescent="0.2">
      <c r="A5" s="39" t="s">
        <v>174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19" ht="14.45" customHeight="1" x14ac:dyDescent="0.2">
      <c r="A6" s="40" t="s">
        <v>23</v>
      </c>
      <c r="C6" s="40" t="s">
        <v>263</v>
      </c>
      <c r="D6" s="40"/>
      <c r="E6" s="40"/>
      <c r="F6" s="40"/>
      <c r="G6" s="40"/>
      <c r="I6" s="40" t="s">
        <v>171</v>
      </c>
      <c r="J6" s="40"/>
      <c r="K6" s="40"/>
      <c r="L6" s="40"/>
      <c r="M6" s="40"/>
      <c r="O6" s="40" t="s">
        <v>172</v>
      </c>
      <c r="P6" s="40"/>
      <c r="Q6" s="40"/>
      <c r="R6" s="40"/>
      <c r="S6" s="40"/>
    </row>
    <row r="7" spans="1:19" ht="36" customHeight="1" x14ac:dyDescent="0.2">
      <c r="A7" s="40"/>
      <c r="C7" s="19" t="s">
        <v>264</v>
      </c>
      <c r="D7" s="3"/>
      <c r="E7" s="19" t="s">
        <v>265</v>
      </c>
      <c r="F7" s="3"/>
      <c r="G7" s="19" t="s">
        <v>266</v>
      </c>
      <c r="I7" s="19" t="s">
        <v>267</v>
      </c>
      <c r="J7" s="3"/>
      <c r="K7" s="19" t="s">
        <v>268</v>
      </c>
      <c r="L7" s="3"/>
      <c r="M7" s="19" t="s">
        <v>269</v>
      </c>
      <c r="O7" s="19" t="s">
        <v>267</v>
      </c>
      <c r="P7" s="3"/>
      <c r="Q7" s="19" t="s">
        <v>268</v>
      </c>
      <c r="R7" s="3"/>
      <c r="S7" s="19" t="s">
        <v>269</v>
      </c>
    </row>
    <row r="8" spans="1:19" ht="21.75" customHeight="1" x14ac:dyDescent="0.2">
      <c r="A8" s="5" t="s">
        <v>179</v>
      </c>
      <c r="C8" s="5" t="s">
        <v>270</v>
      </c>
      <c r="E8" s="6">
        <v>7000000</v>
      </c>
      <c r="G8" s="6">
        <v>450</v>
      </c>
      <c r="I8" s="6">
        <v>0</v>
      </c>
      <c r="K8" s="6">
        <v>0</v>
      </c>
      <c r="M8" s="6">
        <v>0</v>
      </c>
      <c r="O8" s="6">
        <v>3150000000</v>
      </c>
      <c r="Q8" s="6">
        <v>0</v>
      </c>
      <c r="S8" s="6">
        <v>3150000000</v>
      </c>
    </row>
    <row r="9" spans="1:19" ht="21.75" customHeight="1" x14ac:dyDescent="0.2">
      <c r="A9" s="16" t="s">
        <v>187</v>
      </c>
      <c r="C9" s="16" t="s">
        <v>271</v>
      </c>
      <c r="E9" s="10">
        <v>7000000</v>
      </c>
      <c r="G9" s="10">
        <v>60</v>
      </c>
      <c r="I9" s="10">
        <v>0</v>
      </c>
      <c r="K9" s="10">
        <v>0</v>
      </c>
      <c r="M9" s="10">
        <v>0</v>
      </c>
      <c r="O9" s="10">
        <v>420000000</v>
      </c>
      <c r="Q9" s="10">
        <v>0</v>
      </c>
      <c r="S9" s="10">
        <v>420000000</v>
      </c>
    </row>
    <row r="10" spans="1:19" ht="21.75" customHeight="1" x14ac:dyDescent="0.2">
      <c r="A10" s="16" t="s">
        <v>178</v>
      </c>
      <c r="C10" s="16" t="s">
        <v>272</v>
      </c>
      <c r="E10" s="10">
        <v>1174922</v>
      </c>
      <c r="G10" s="10">
        <v>2390</v>
      </c>
      <c r="I10" s="10">
        <v>0</v>
      </c>
      <c r="K10" s="10">
        <v>0</v>
      </c>
      <c r="M10" s="10">
        <v>0</v>
      </c>
      <c r="O10" s="10">
        <v>2808063580</v>
      </c>
      <c r="Q10" s="10">
        <v>0</v>
      </c>
      <c r="S10" s="10">
        <v>2808063580</v>
      </c>
    </row>
    <row r="11" spans="1:19" ht="21.75" customHeight="1" x14ac:dyDescent="0.2">
      <c r="A11" s="16" t="s">
        <v>180</v>
      </c>
      <c r="C11" s="16" t="s">
        <v>98</v>
      </c>
      <c r="E11" s="10">
        <v>4000001</v>
      </c>
      <c r="G11" s="10">
        <v>370</v>
      </c>
      <c r="I11" s="10">
        <v>0</v>
      </c>
      <c r="K11" s="10">
        <v>0</v>
      </c>
      <c r="M11" s="10">
        <v>0</v>
      </c>
      <c r="O11" s="10">
        <v>1480000370</v>
      </c>
      <c r="Q11" s="10">
        <v>8</v>
      </c>
      <c r="S11" s="10">
        <v>1480000362</v>
      </c>
    </row>
    <row r="12" spans="1:19" ht="21.75" customHeight="1" x14ac:dyDescent="0.2">
      <c r="A12" s="16" t="s">
        <v>190</v>
      </c>
      <c r="C12" s="16" t="s">
        <v>273</v>
      </c>
      <c r="E12" s="10">
        <v>2000000</v>
      </c>
      <c r="G12" s="10">
        <v>936</v>
      </c>
      <c r="I12" s="10">
        <v>0</v>
      </c>
      <c r="K12" s="10">
        <v>0</v>
      </c>
      <c r="M12" s="10">
        <v>0</v>
      </c>
      <c r="O12" s="10">
        <v>1872000000</v>
      </c>
      <c r="Q12" s="10">
        <v>0</v>
      </c>
      <c r="S12" s="10">
        <v>1872000000</v>
      </c>
    </row>
    <row r="13" spans="1:19" ht="21.75" customHeight="1" x14ac:dyDescent="0.2">
      <c r="A13" s="16" t="s">
        <v>181</v>
      </c>
      <c r="C13" s="16" t="s">
        <v>271</v>
      </c>
      <c r="E13" s="10">
        <v>1750000</v>
      </c>
      <c r="G13" s="10">
        <v>2280</v>
      </c>
      <c r="I13" s="10">
        <v>0</v>
      </c>
      <c r="K13" s="10">
        <v>0</v>
      </c>
      <c r="M13" s="10">
        <v>0</v>
      </c>
      <c r="O13" s="10">
        <v>3990000000</v>
      </c>
      <c r="Q13" s="10">
        <v>0</v>
      </c>
      <c r="S13" s="10">
        <v>3990000000</v>
      </c>
    </row>
    <row r="14" spans="1:19" ht="21.75" customHeight="1" x14ac:dyDescent="0.2">
      <c r="A14" s="16" t="s">
        <v>19</v>
      </c>
      <c r="C14" s="16" t="s">
        <v>274</v>
      </c>
      <c r="E14" s="10">
        <v>17144</v>
      </c>
      <c r="G14" s="10">
        <v>550</v>
      </c>
      <c r="I14" s="10">
        <v>9429200</v>
      </c>
      <c r="K14" s="10">
        <v>0</v>
      </c>
      <c r="M14" s="10">
        <v>9429200</v>
      </c>
      <c r="O14" s="10">
        <v>9429200</v>
      </c>
      <c r="Q14" s="10">
        <v>0</v>
      </c>
      <c r="S14" s="10">
        <v>9429200</v>
      </c>
    </row>
    <row r="15" spans="1:19" ht="21.75" customHeight="1" x14ac:dyDescent="0.2">
      <c r="A15" s="8" t="s">
        <v>177</v>
      </c>
      <c r="C15" s="8" t="s">
        <v>275</v>
      </c>
      <c r="E15" s="11">
        <v>3000000</v>
      </c>
      <c r="G15" s="11">
        <v>560</v>
      </c>
      <c r="I15" s="11">
        <v>0</v>
      </c>
      <c r="K15" s="11">
        <v>0</v>
      </c>
      <c r="M15" s="11">
        <v>0</v>
      </c>
      <c r="O15" s="11">
        <v>1680000000</v>
      </c>
      <c r="Q15" s="11">
        <v>0</v>
      </c>
      <c r="S15" s="11">
        <v>1680000000</v>
      </c>
    </row>
    <row r="16" spans="1:19" ht="21.75" customHeight="1" x14ac:dyDescent="0.2">
      <c r="A16" s="13" t="s">
        <v>21</v>
      </c>
      <c r="C16" s="14"/>
      <c r="E16" s="14"/>
      <c r="G16" s="14"/>
      <c r="I16" s="14">
        <f>SUM(I8:I15)</f>
        <v>9429200</v>
      </c>
      <c r="K16" s="14">
        <f>SUM(K8:K15)</f>
        <v>0</v>
      </c>
      <c r="M16" s="14">
        <f>SUM(M8:M15)</f>
        <v>9429200</v>
      </c>
      <c r="O16" s="14">
        <f>SUM(O8:O15)</f>
        <v>15409493150</v>
      </c>
      <c r="Q16" s="14">
        <f>SUM(Q8:Q15)</f>
        <v>8</v>
      </c>
      <c r="S16" s="14">
        <f>SUM(S8:S15)</f>
        <v>15409493142</v>
      </c>
    </row>
    <row r="17" spans="9:19" x14ac:dyDescent="0.2">
      <c r="I17" s="20">
        <v>9429200</v>
      </c>
      <c r="O17" s="20">
        <v>15409493150</v>
      </c>
      <c r="S17" s="20"/>
    </row>
    <row r="18" spans="9:19" x14ac:dyDescent="0.2">
      <c r="I18" s="20">
        <f>I16-I17</f>
        <v>0</v>
      </c>
      <c r="O18" s="20">
        <f>O16-O17</f>
        <v>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1.75" customHeight="1" x14ac:dyDescent="0.2">
      <c r="A2" s="37" t="s">
        <v>152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4.45" customHeight="1" x14ac:dyDescent="0.2"/>
    <row r="5" spans="1:11" ht="14.45" customHeight="1" x14ac:dyDescent="0.2">
      <c r="A5" s="39" t="s">
        <v>192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4.45" customHeight="1" x14ac:dyDescent="0.2">
      <c r="I6" s="2" t="s">
        <v>171</v>
      </c>
      <c r="K6" s="2" t="s">
        <v>172</v>
      </c>
    </row>
    <row r="7" spans="1:11" ht="29.1" customHeight="1" x14ac:dyDescent="0.2">
      <c r="A7" s="2" t="s">
        <v>276</v>
      </c>
      <c r="C7" s="18" t="s">
        <v>277</v>
      </c>
      <c r="E7" s="18" t="s">
        <v>278</v>
      </c>
      <c r="G7" s="18" t="s">
        <v>279</v>
      </c>
      <c r="I7" s="19" t="s">
        <v>280</v>
      </c>
      <c r="K7" s="19" t="s">
        <v>280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X44"/>
  <sheetViews>
    <sheetView rightToLeft="1" topLeftCell="A28" workbookViewId="0">
      <selection activeCell="H15" sqref="H15"/>
    </sheetView>
  </sheetViews>
  <sheetFormatPr defaultRowHeight="12.75" x14ac:dyDescent="0.2"/>
  <cols>
    <col min="1" max="1" width="39" customWidth="1"/>
    <col min="2" max="2" width="1.28515625" customWidth="1"/>
    <col min="3" max="3" width="16.85546875" hidden="1" customWidth="1"/>
    <col min="4" max="4" width="1.28515625" hidden="1" customWidth="1"/>
    <col min="5" max="5" width="14.28515625" customWidth="1"/>
    <col min="6" max="6" width="1.28515625" customWidth="1"/>
    <col min="7" max="7" width="1.28515625" hidden="1" customWidth="1"/>
    <col min="8" max="8" width="20.7109375" customWidth="1"/>
    <col min="9" max="9" width="1.28515625" customWidth="1"/>
    <col min="10" max="10" width="16.140625" bestFit="1" customWidth="1"/>
    <col min="11" max="11" width="1.28515625" customWidth="1"/>
    <col min="12" max="12" width="10.42578125" customWidth="1"/>
    <col min="13" max="13" width="1.28515625" customWidth="1"/>
    <col min="14" max="14" width="16.140625" bestFit="1" customWidth="1"/>
    <col min="15" max="15" width="1.28515625" customWidth="1"/>
    <col min="16" max="16" width="17.7109375" bestFit="1" customWidth="1"/>
    <col min="17" max="17" width="1.28515625" customWidth="1"/>
    <col min="18" max="18" width="10.42578125" customWidth="1"/>
    <col min="19" max="19" width="1.28515625" customWidth="1"/>
    <col min="20" max="20" width="17.7109375" bestFit="1" customWidth="1"/>
    <col min="21" max="21" width="0.28515625" customWidth="1"/>
    <col min="24" max="24" width="17.7109375" style="28" bestFit="1" customWidth="1"/>
    <col min="25" max="25" width="11" bestFit="1" customWidth="1"/>
  </cols>
  <sheetData>
    <row r="1" spans="1:20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21.75" customHeight="1" x14ac:dyDescent="0.2">
      <c r="A2" s="37" t="s">
        <v>152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0" ht="14.45" customHeight="1" x14ac:dyDescent="0.2"/>
    <row r="5" spans="1:20" ht="14.45" customHeight="1" x14ac:dyDescent="0.2">
      <c r="A5" s="39" t="s">
        <v>281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ht="14.45" customHeight="1" x14ac:dyDescent="0.2">
      <c r="A6" s="40" t="s">
        <v>155</v>
      </c>
      <c r="J6" s="40" t="s">
        <v>171</v>
      </c>
      <c r="K6" s="40"/>
      <c r="L6" s="40"/>
      <c r="M6" s="40"/>
      <c r="N6" s="40"/>
      <c r="P6" s="40" t="s">
        <v>172</v>
      </c>
      <c r="Q6" s="40"/>
      <c r="R6" s="40"/>
      <c r="S6" s="40"/>
      <c r="T6" s="40"/>
    </row>
    <row r="7" spans="1:20" ht="29.1" customHeight="1" x14ac:dyDescent="0.2">
      <c r="A7" s="40"/>
      <c r="C7" s="18" t="s">
        <v>282</v>
      </c>
      <c r="E7" s="51" t="s">
        <v>64</v>
      </c>
      <c r="F7" s="51"/>
      <c r="H7" s="18" t="s">
        <v>283</v>
      </c>
      <c r="J7" s="19" t="s">
        <v>284</v>
      </c>
      <c r="K7" s="3"/>
      <c r="L7" s="19" t="s">
        <v>268</v>
      </c>
      <c r="M7" s="3"/>
      <c r="N7" s="19" t="s">
        <v>285</v>
      </c>
      <c r="P7" s="19" t="s">
        <v>284</v>
      </c>
      <c r="Q7" s="3"/>
      <c r="R7" s="19" t="s">
        <v>268</v>
      </c>
      <c r="S7" s="3"/>
      <c r="T7" s="19" t="s">
        <v>285</v>
      </c>
    </row>
    <row r="8" spans="1:20" ht="21.75" customHeight="1" x14ac:dyDescent="0.2">
      <c r="A8" s="5" t="s">
        <v>214</v>
      </c>
      <c r="C8" s="3"/>
      <c r="E8" s="5" t="s">
        <v>286</v>
      </c>
      <c r="F8" s="3"/>
      <c r="H8" s="7">
        <v>18</v>
      </c>
      <c r="J8" s="6">
        <v>0</v>
      </c>
      <c r="L8" s="6">
        <v>0</v>
      </c>
      <c r="N8" s="6">
        <v>0</v>
      </c>
      <c r="P8" s="6">
        <v>380420196</v>
      </c>
      <c r="R8" s="6">
        <v>0</v>
      </c>
      <c r="T8" s="6">
        <v>380420196</v>
      </c>
    </row>
    <row r="9" spans="1:20" ht="21.75" customHeight="1" x14ac:dyDescent="0.2">
      <c r="A9" s="16" t="s">
        <v>121</v>
      </c>
      <c r="E9" s="16" t="s">
        <v>123</v>
      </c>
      <c r="H9" s="17">
        <v>23</v>
      </c>
      <c r="J9" s="10">
        <v>10633591170</v>
      </c>
      <c r="L9" s="10">
        <v>0</v>
      </c>
      <c r="N9" s="10">
        <v>10633591170</v>
      </c>
      <c r="P9" s="10">
        <v>13137288004</v>
      </c>
      <c r="R9" s="10">
        <v>0</v>
      </c>
      <c r="T9" s="10">
        <v>13137288004</v>
      </c>
    </row>
    <row r="10" spans="1:20" ht="21.75" customHeight="1" x14ac:dyDescent="0.2">
      <c r="A10" s="16" t="s">
        <v>127</v>
      </c>
      <c r="E10" s="16" t="s">
        <v>129</v>
      </c>
      <c r="H10" s="17">
        <v>23</v>
      </c>
      <c r="J10" s="10">
        <v>11320182704</v>
      </c>
      <c r="L10" s="10">
        <v>0</v>
      </c>
      <c r="N10" s="10">
        <v>11320182704</v>
      </c>
      <c r="P10" s="10">
        <v>11320182704</v>
      </c>
      <c r="R10" s="10">
        <v>0</v>
      </c>
      <c r="T10" s="10">
        <v>11320182704</v>
      </c>
    </row>
    <row r="11" spans="1:20" ht="21.75" customHeight="1" x14ac:dyDescent="0.2">
      <c r="A11" s="16" t="s">
        <v>118</v>
      </c>
      <c r="E11" s="16" t="s">
        <v>120</v>
      </c>
      <c r="H11" s="17">
        <v>23</v>
      </c>
      <c r="J11" s="10">
        <v>21705491676</v>
      </c>
      <c r="L11" s="10">
        <v>0</v>
      </c>
      <c r="N11" s="10">
        <v>21705491676</v>
      </c>
      <c r="P11" s="10">
        <v>46787784639</v>
      </c>
      <c r="R11" s="10">
        <v>0</v>
      </c>
      <c r="T11" s="10">
        <v>46787784639</v>
      </c>
    </row>
    <row r="12" spans="1:20" ht="21.75" customHeight="1" x14ac:dyDescent="0.2">
      <c r="A12" s="16" t="s">
        <v>115</v>
      </c>
      <c r="E12" s="16" t="s">
        <v>117</v>
      </c>
      <c r="H12" s="17">
        <v>23</v>
      </c>
      <c r="J12" s="10">
        <v>11251802408</v>
      </c>
      <c r="L12" s="10">
        <v>0</v>
      </c>
      <c r="N12" s="10">
        <v>11251802408</v>
      </c>
      <c r="P12" s="10">
        <v>27155440078</v>
      </c>
      <c r="R12" s="10">
        <v>0</v>
      </c>
      <c r="T12" s="10">
        <v>27155440078</v>
      </c>
    </row>
    <row r="13" spans="1:20" ht="21.75" customHeight="1" x14ac:dyDescent="0.2">
      <c r="A13" s="16" t="s">
        <v>112</v>
      </c>
      <c r="E13" s="16" t="s">
        <v>114</v>
      </c>
      <c r="H13" s="17">
        <v>23</v>
      </c>
      <c r="J13" s="10">
        <v>23073664446</v>
      </c>
      <c r="L13" s="10">
        <v>0</v>
      </c>
      <c r="N13" s="10">
        <v>23073664446</v>
      </c>
      <c r="P13" s="10">
        <v>54963684972</v>
      </c>
      <c r="R13" s="10">
        <v>0</v>
      </c>
      <c r="T13" s="10">
        <v>54963684972</v>
      </c>
    </row>
    <row r="14" spans="1:20" ht="21.75" customHeight="1" x14ac:dyDescent="0.2">
      <c r="A14" s="16" t="s">
        <v>109</v>
      </c>
      <c r="E14" s="16" t="s">
        <v>111</v>
      </c>
      <c r="H14" s="17">
        <v>23</v>
      </c>
      <c r="J14" s="10">
        <v>18726213921</v>
      </c>
      <c r="L14" s="10">
        <v>0</v>
      </c>
      <c r="N14" s="10">
        <v>18726213921</v>
      </c>
      <c r="P14" s="10">
        <v>41020649185</v>
      </c>
      <c r="R14" s="10">
        <v>0</v>
      </c>
      <c r="T14" s="10">
        <v>41020649185</v>
      </c>
    </row>
    <row r="15" spans="1:20" ht="21.75" customHeight="1" x14ac:dyDescent="0.2">
      <c r="A15" s="16" t="s">
        <v>106</v>
      </c>
      <c r="E15" s="16" t="s">
        <v>108</v>
      </c>
      <c r="H15" s="17">
        <v>23</v>
      </c>
      <c r="J15" s="10">
        <v>40913974</v>
      </c>
      <c r="L15" s="10">
        <v>0</v>
      </c>
      <c r="N15" s="10">
        <v>40913974</v>
      </c>
      <c r="P15" s="10">
        <v>323298815980</v>
      </c>
      <c r="R15" s="10">
        <v>0</v>
      </c>
      <c r="T15" s="10">
        <v>323298815980</v>
      </c>
    </row>
    <row r="16" spans="1:20" ht="21.75" customHeight="1" x14ac:dyDescent="0.2">
      <c r="A16" s="16" t="s">
        <v>103</v>
      </c>
      <c r="E16" s="16" t="s">
        <v>105</v>
      </c>
      <c r="H16" s="17">
        <v>23</v>
      </c>
      <c r="J16" s="10">
        <v>11666818260</v>
      </c>
      <c r="L16" s="10">
        <v>0</v>
      </c>
      <c r="N16" s="10">
        <v>11666818260</v>
      </c>
      <c r="P16" s="10">
        <v>28215181740</v>
      </c>
      <c r="R16" s="10">
        <v>0</v>
      </c>
      <c r="T16" s="10">
        <v>28215181740</v>
      </c>
    </row>
    <row r="17" spans="1:24" ht="21.75" customHeight="1" x14ac:dyDescent="0.2">
      <c r="A17" s="16" t="s">
        <v>100</v>
      </c>
      <c r="E17" s="16" t="s">
        <v>102</v>
      </c>
      <c r="H17" s="17">
        <v>23</v>
      </c>
      <c r="J17" s="10">
        <v>43918503481</v>
      </c>
      <c r="L17" s="10">
        <v>0</v>
      </c>
      <c r="N17" s="10">
        <v>43918503481</v>
      </c>
      <c r="P17" s="10">
        <v>106981455659</v>
      </c>
      <c r="R17" s="10">
        <v>0</v>
      </c>
      <c r="T17" s="10">
        <v>106981455659</v>
      </c>
    </row>
    <row r="18" spans="1:24" ht="21.75" customHeight="1" x14ac:dyDescent="0.2">
      <c r="A18" s="16" t="s">
        <v>97</v>
      </c>
      <c r="E18" s="16" t="s">
        <v>99</v>
      </c>
      <c r="H18" s="17">
        <v>23</v>
      </c>
      <c r="J18" s="10">
        <v>12555708408</v>
      </c>
      <c r="L18" s="10">
        <v>0</v>
      </c>
      <c r="N18" s="10">
        <v>12555708408</v>
      </c>
      <c r="P18" s="10">
        <v>171130941280</v>
      </c>
      <c r="R18" s="10">
        <v>0</v>
      </c>
      <c r="T18" s="10">
        <v>171130941280</v>
      </c>
    </row>
    <row r="19" spans="1:24" ht="21.75" customHeight="1" x14ac:dyDescent="0.2">
      <c r="A19" s="16" t="s">
        <v>230</v>
      </c>
      <c r="E19" s="16" t="s">
        <v>287</v>
      </c>
      <c r="H19" s="17">
        <v>23</v>
      </c>
      <c r="J19" s="10">
        <v>0</v>
      </c>
      <c r="L19" s="10">
        <v>0</v>
      </c>
      <c r="N19" s="10">
        <v>0</v>
      </c>
      <c r="P19" s="10">
        <v>28996111882</v>
      </c>
      <c r="R19" s="10">
        <v>0</v>
      </c>
      <c r="T19" s="10">
        <v>28996111882</v>
      </c>
    </row>
    <row r="20" spans="1:24" ht="21.75" customHeight="1" x14ac:dyDescent="0.2">
      <c r="A20" s="16" t="s">
        <v>94</v>
      </c>
      <c r="E20" s="16" t="s">
        <v>96</v>
      </c>
      <c r="H20" s="17">
        <v>23</v>
      </c>
      <c r="J20" s="10">
        <v>28882146342</v>
      </c>
      <c r="L20" s="10">
        <v>0</v>
      </c>
      <c r="N20" s="10">
        <v>28882146342</v>
      </c>
      <c r="P20" s="10">
        <v>240628372799</v>
      </c>
      <c r="R20" s="10">
        <v>0</v>
      </c>
      <c r="T20" s="10">
        <v>240628372799</v>
      </c>
    </row>
    <row r="21" spans="1:24" ht="21.75" customHeight="1" x14ac:dyDescent="0.2">
      <c r="A21" s="16" t="s">
        <v>229</v>
      </c>
      <c r="E21" s="16" t="s">
        <v>288</v>
      </c>
      <c r="H21" s="17">
        <v>23</v>
      </c>
      <c r="J21" s="10">
        <v>0</v>
      </c>
      <c r="L21" s="10">
        <v>0</v>
      </c>
      <c r="N21" s="10">
        <v>0</v>
      </c>
      <c r="P21" s="10">
        <v>177915173989</v>
      </c>
      <c r="R21" s="10">
        <v>0</v>
      </c>
      <c r="T21" s="10">
        <v>177915173989</v>
      </c>
    </row>
    <row r="22" spans="1:24" ht="21.75" customHeight="1" x14ac:dyDescent="0.2">
      <c r="A22" s="16" t="s">
        <v>91</v>
      </c>
      <c r="E22" s="16" t="s">
        <v>93</v>
      </c>
      <c r="H22" s="17">
        <v>23</v>
      </c>
      <c r="J22" s="10">
        <v>7390986245</v>
      </c>
      <c r="L22" s="10">
        <v>0</v>
      </c>
      <c r="N22" s="10">
        <v>7390986245</v>
      </c>
      <c r="P22" s="10">
        <v>192452362667</v>
      </c>
      <c r="R22" s="10">
        <v>0</v>
      </c>
      <c r="T22" s="10">
        <v>192452362667</v>
      </c>
    </row>
    <row r="23" spans="1:24" ht="21.75" customHeight="1" x14ac:dyDescent="0.2">
      <c r="A23" s="16" t="s">
        <v>88</v>
      </c>
      <c r="E23" s="16" t="s">
        <v>90</v>
      </c>
      <c r="H23" s="17">
        <v>23</v>
      </c>
      <c r="J23" s="10">
        <v>21453349473</v>
      </c>
      <c r="L23" s="10">
        <v>0</v>
      </c>
      <c r="N23" s="10">
        <v>21453349473</v>
      </c>
      <c r="P23" s="10">
        <v>259012606811</v>
      </c>
      <c r="R23" s="10">
        <v>0</v>
      </c>
      <c r="T23" s="10">
        <v>259012606811</v>
      </c>
    </row>
    <row r="24" spans="1:24" ht="21.75" customHeight="1" x14ac:dyDescent="0.2">
      <c r="A24" s="16" t="s">
        <v>130</v>
      </c>
      <c r="E24" s="16" t="s">
        <v>133</v>
      </c>
      <c r="H24" s="17">
        <v>20.5</v>
      </c>
      <c r="J24" s="10">
        <v>76048934479</v>
      </c>
      <c r="L24" s="10">
        <v>0</v>
      </c>
      <c r="N24" s="10">
        <v>76048934479</v>
      </c>
      <c r="P24" s="10">
        <v>826448434129</v>
      </c>
      <c r="R24" s="10">
        <v>0</v>
      </c>
      <c r="T24" s="10">
        <v>826448434129</v>
      </c>
    </row>
    <row r="25" spans="1:24" ht="21.75" customHeight="1" x14ac:dyDescent="0.2">
      <c r="A25" s="16" t="s">
        <v>228</v>
      </c>
      <c r="E25" s="16" t="s">
        <v>289</v>
      </c>
      <c r="H25" s="17">
        <v>23</v>
      </c>
      <c r="J25" s="10">
        <v>0</v>
      </c>
      <c r="L25" s="10">
        <v>0</v>
      </c>
      <c r="N25" s="10">
        <v>0</v>
      </c>
      <c r="P25" s="10">
        <v>136435747550</v>
      </c>
      <c r="R25" s="10">
        <v>0</v>
      </c>
      <c r="T25" s="10">
        <v>136435747550</v>
      </c>
    </row>
    <row r="26" spans="1:24" ht="21.75" customHeight="1" x14ac:dyDescent="0.2">
      <c r="A26" s="16" t="s">
        <v>227</v>
      </c>
      <c r="E26" s="16" t="s">
        <v>290</v>
      </c>
      <c r="H26" s="17">
        <v>23</v>
      </c>
      <c r="J26" s="10">
        <v>0</v>
      </c>
      <c r="L26" s="10">
        <v>0</v>
      </c>
      <c r="N26" s="10">
        <v>0</v>
      </c>
      <c r="P26" s="10">
        <v>351454231175</v>
      </c>
      <c r="R26" s="10">
        <v>0</v>
      </c>
      <c r="T26" s="10">
        <v>351454231175</v>
      </c>
      <c r="X26" s="10"/>
    </row>
    <row r="27" spans="1:24" ht="21.75" customHeight="1" x14ac:dyDescent="0.2">
      <c r="A27" s="16" t="s">
        <v>85</v>
      </c>
      <c r="E27" s="16" t="s">
        <v>87</v>
      </c>
      <c r="H27" s="17">
        <v>23</v>
      </c>
      <c r="J27" s="10">
        <v>9094974571</v>
      </c>
      <c r="L27" s="10">
        <v>0</v>
      </c>
      <c r="N27" s="10">
        <v>9094974571</v>
      </c>
      <c r="P27" s="10">
        <v>111572944062</v>
      </c>
      <c r="R27" s="10">
        <v>0</v>
      </c>
      <c r="T27" s="10">
        <v>111572944062</v>
      </c>
    </row>
    <row r="28" spans="1:24" ht="21.75" customHeight="1" x14ac:dyDescent="0.2">
      <c r="A28" s="16" t="s">
        <v>226</v>
      </c>
      <c r="E28" s="16" t="s">
        <v>291</v>
      </c>
      <c r="H28" s="17">
        <v>2</v>
      </c>
      <c r="J28" s="10">
        <v>0</v>
      </c>
      <c r="L28" s="10">
        <v>0</v>
      </c>
      <c r="N28" s="10">
        <v>0</v>
      </c>
      <c r="P28" s="10">
        <v>153073702843</v>
      </c>
      <c r="R28" s="10">
        <v>0</v>
      </c>
      <c r="T28" s="10">
        <v>153073702843</v>
      </c>
    </row>
    <row r="29" spans="1:24" ht="21.75" customHeight="1" x14ac:dyDescent="0.2">
      <c r="A29" s="16" t="s">
        <v>76</v>
      </c>
      <c r="E29" s="16" t="s">
        <v>78</v>
      </c>
      <c r="H29" s="17">
        <v>23</v>
      </c>
      <c r="J29" s="10">
        <v>35243470617</v>
      </c>
      <c r="L29" s="10">
        <v>0</v>
      </c>
      <c r="N29" s="10">
        <v>35243470617</v>
      </c>
      <c r="P29" s="10">
        <v>196813925849</v>
      </c>
      <c r="R29" s="10">
        <v>0</v>
      </c>
      <c r="T29" s="10">
        <v>196813925849</v>
      </c>
    </row>
    <row r="30" spans="1:24" ht="21.75" customHeight="1" x14ac:dyDescent="0.2">
      <c r="A30" s="16" t="s">
        <v>82</v>
      </c>
      <c r="E30" s="16" t="s">
        <v>84</v>
      </c>
      <c r="H30" s="17">
        <v>23</v>
      </c>
      <c r="J30" s="10">
        <v>4939198861</v>
      </c>
      <c r="L30" s="10">
        <v>0</v>
      </c>
      <c r="N30" s="10">
        <v>4939198861</v>
      </c>
      <c r="P30" s="10">
        <v>88328736745</v>
      </c>
      <c r="R30" s="10">
        <v>0</v>
      </c>
      <c r="T30" s="10">
        <v>88328736745</v>
      </c>
    </row>
    <row r="31" spans="1:24" ht="21.75" customHeight="1" x14ac:dyDescent="0.2">
      <c r="A31" s="16" t="s">
        <v>225</v>
      </c>
      <c r="E31" s="16" t="s">
        <v>292</v>
      </c>
      <c r="H31" s="17">
        <v>23</v>
      </c>
      <c r="J31" s="10">
        <v>0</v>
      </c>
      <c r="L31" s="10">
        <v>0</v>
      </c>
      <c r="N31" s="10">
        <v>0</v>
      </c>
      <c r="P31" s="10">
        <v>98496749503</v>
      </c>
      <c r="R31" s="10">
        <v>0</v>
      </c>
      <c r="T31" s="10">
        <v>98496749503</v>
      </c>
    </row>
    <row r="32" spans="1:24" ht="21.75" customHeight="1" x14ac:dyDescent="0.2">
      <c r="A32" s="16" t="s">
        <v>224</v>
      </c>
      <c r="E32" s="16" t="s">
        <v>293</v>
      </c>
      <c r="H32" s="17">
        <v>20.5</v>
      </c>
      <c r="J32" s="10">
        <v>0</v>
      </c>
      <c r="L32" s="10">
        <v>0</v>
      </c>
      <c r="N32" s="10">
        <v>0</v>
      </c>
      <c r="P32" s="10">
        <v>78628794609</v>
      </c>
      <c r="R32" s="10">
        <v>0</v>
      </c>
      <c r="T32" s="10">
        <v>78628794609</v>
      </c>
    </row>
    <row r="33" spans="1:20" ht="21.75" customHeight="1" x14ac:dyDescent="0.2">
      <c r="A33" s="16" t="s">
        <v>79</v>
      </c>
      <c r="E33" s="16" t="s">
        <v>81</v>
      </c>
      <c r="H33" s="17">
        <v>18</v>
      </c>
      <c r="J33" s="10">
        <v>4122771746</v>
      </c>
      <c r="L33" s="10">
        <v>0</v>
      </c>
      <c r="N33" s="10">
        <v>4122771746</v>
      </c>
      <c r="P33" s="10">
        <v>47489248401</v>
      </c>
      <c r="R33" s="10">
        <v>0</v>
      </c>
      <c r="T33" s="10">
        <v>47489248401</v>
      </c>
    </row>
    <row r="34" spans="1:20" ht="21.75" customHeight="1" x14ac:dyDescent="0.2">
      <c r="A34" s="16" t="s">
        <v>223</v>
      </c>
      <c r="E34" s="16" t="s">
        <v>294</v>
      </c>
      <c r="H34" s="17">
        <v>20.5</v>
      </c>
      <c r="J34" s="10">
        <v>0</v>
      </c>
      <c r="L34" s="10">
        <v>0</v>
      </c>
      <c r="N34" s="10">
        <v>0</v>
      </c>
      <c r="P34" s="10">
        <v>14847123157</v>
      </c>
      <c r="R34" s="10">
        <v>0</v>
      </c>
      <c r="T34" s="10">
        <v>14847123157</v>
      </c>
    </row>
    <row r="35" spans="1:20" ht="21.75" customHeight="1" x14ac:dyDescent="0.2">
      <c r="A35" s="16" t="s">
        <v>219</v>
      </c>
      <c r="E35" s="16" t="s">
        <v>295</v>
      </c>
      <c r="H35" s="17">
        <v>18</v>
      </c>
      <c r="J35" s="10">
        <v>0</v>
      </c>
      <c r="L35" s="10">
        <v>0</v>
      </c>
      <c r="N35" s="10">
        <v>0</v>
      </c>
      <c r="P35" s="10">
        <v>878407183</v>
      </c>
      <c r="R35" s="10">
        <v>0</v>
      </c>
      <c r="T35" s="10">
        <v>878407183</v>
      </c>
    </row>
    <row r="36" spans="1:20" ht="21.75" customHeight="1" x14ac:dyDescent="0.2">
      <c r="A36" s="16" t="s">
        <v>218</v>
      </c>
      <c r="E36" s="16" t="s">
        <v>296</v>
      </c>
      <c r="H36" s="17">
        <v>18</v>
      </c>
      <c r="J36" s="10">
        <v>0</v>
      </c>
      <c r="L36" s="10">
        <v>0</v>
      </c>
      <c r="N36" s="10">
        <v>0</v>
      </c>
      <c r="P36" s="10">
        <v>556681978</v>
      </c>
      <c r="R36" s="10">
        <v>0</v>
      </c>
      <c r="T36" s="10">
        <v>556681978</v>
      </c>
    </row>
    <row r="37" spans="1:20" ht="21.75" customHeight="1" x14ac:dyDescent="0.2">
      <c r="A37" s="16" t="s">
        <v>216</v>
      </c>
      <c r="E37" s="16" t="s">
        <v>297</v>
      </c>
      <c r="H37" s="17">
        <v>18</v>
      </c>
      <c r="J37" s="10">
        <v>0</v>
      </c>
      <c r="L37" s="10">
        <v>0</v>
      </c>
      <c r="N37" s="10">
        <v>0</v>
      </c>
      <c r="P37" s="10">
        <v>530994062</v>
      </c>
      <c r="R37" s="10">
        <v>0</v>
      </c>
      <c r="T37" s="10">
        <v>530994062</v>
      </c>
    </row>
    <row r="38" spans="1:20" ht="21.75" customHeight="1" x14ac:dyDescent="0.2">
      <c r="A38" s="16" t="s">
        <v>73</v>
      </c>
      <c r="E38" s="16" t="s">
        <v>75</v>
      </c>
      <c r="H38" s="17">
        <v>18</v>
      </c>
      <c r="J38" s="10">
        <v>2764788532</v>
      </c>
      <c r="L38" s="10">
        <v>0</v>
      </c>
      <c r="N38" s="10">
        <v>2764788532</v>
      </c>
      <c r="P38" s="10">
        <v>31395508014</v>
      </c>
      <c r="R38" s="10">
        <v>0</v>
      </c>
      <c r="T38" s="10">
        <v>31395508014</v>
      </c>
    </row>
    <row r="39" spans="1:20" ht="21.75" customHeight="1" x14ac:dyDescent="0.2">
      <c r="A39" s="45" t="s">
        <v>124</v>
      </c>
      <c r="B39" s="45"/>
      <c r="E39" s="16" t="s">
        <v>126</v>
      </c>
      <c r="H39" s="17">
        <v>0</v>
      </c>
      <c r="J39" s="10">
        <v>1045457606</v>
      </c>
      <c r="L39" s="10">
        <v>0</v>
      </c>
      <c r="N39" s="10">
        <v>1045457606</v>
      </c>
      <c r="P39" s="10">
        <v>1045457606</v>
      </c>
      <c r="R39" s="10">
        <v>0</v>
      </c>
      <c r="T39" s="10">
        <v>1045457606</v>
      </c>
    </row>
    <row r="40" spans="1:20" ht="21.75" customHeight="1" x14ac:dyDescent="0.2">
      <c r="A40" s="13" t="s">
        <v>21</v>
      </c>
      <c r="C40" s="14"/>
      <c r="E40" s="14"/>
      <c r="H40" s="14"/>
      <c r="J40" s="14">
        <f>SUM(J8:J39)</f>
        <v>355878968920</v>
      </c>
      <c r="L40" s="14">
        <f>SUM(L8:L39)</f>
        <v>0</v>
      </c>
      <c r="N40" s="14">
        <f>SUM(N8:N39)</f>
        <v>355878968920</v>
      </c>
      <c r="P40" s="14">
        <f>SUM(P8:P39)</f>
        <v>3861393159451</v>
      </c>
      <c r="R40" s="14">
        <f>SUM(R8:R39)</f>
        <v>0</v>
      </c>
      <c r="T40" s="14">
        <f>SUM(T8:T39)</f>
        <v>3861393159451</v>
      </c>
    </row>
    <row r="41" spans="1:20" x14ac:dyDescent="0.2">
      <c r="J41">
        <v>355878968920</v>
      </c>
      <c r="P41">
        <v>826448434129</v>
      </c>
    </row>
    <row r="42" spans="1:20" x14ac:dyDescent="0.2">
      <c r="J42" s="20">
        <f>J40-J41</f>
        <v>0</v>
      </c>
      <c r="P42">
        <v>3034944725322</v>
      </c>
    </row>
    <row r="43" spans="1:20" x14ac:dyDescent="0.2">
      <c r="P43">
        <f>P41+P42</f>
        <v>3861393159451</v>
      </c>
    </row>
    <row r="44" spans="1:20" x14ac:dyDescent="0.2">
      <c r="P44" s="20">
        <f>P40-P43</f>
        <v>0</v>
      </c>
    </row>
  </sheetData>
  <mergeCells count="9">
    <mergeCell ref="A39:B39"/>
    <mergeCell ref="A1:T1"/>
    <mergeCell ref="A2:T2"/>
    <mergeCell ref="A3:T3"/>
    <mergeCell ref="A5:T5"/>
    <mergeCell ref="A6:A7"/>
    <mergeCell ref="J6:N6"/>
    <mergeCell ref="P6:T6"/>
    <mergeCell ref="E7:F7"/>
  </mergeCells>
  <phoneticPr fontId="7" type="noConversion"/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33"/>
  <sheetViews>
    <sheetView rightToLeft="1" topLeftCell="A16" workbookViewId="0">
      <selection activeCell="M33" sqref="M33"/>
    </sheetView>
  </sheetViews>
  <sheetFormatPr defaultRowHeight="12.75" x14ac:dyDescent="0.2"/>
  <cols>
    <col min="1" max="1" width="39" customWidth="1"/>
    <col min="2" max="2" width="1.28515625" customWidth="1"/>
    <col min="3" max="3" width="16" bestFit="1" customWidth="1"/>
    <col min="4" max="4" width="1.28515625" customWidth="1"/>
    <col min="5" max="5" width="15.28515625" bestFit="1" customWidth="1"/>
    <col min="6" max="6" width="1.28515625" customWidth="1"/>
    <col min="7" max="7" width="16.140625" bestFit="1" customWidth="1"/>
    <col min="8" max="8" width="1.28515625" customWidth="1"/>
    <col min="9" max="9" width="17.7109375" bestFit="1" customWidth="1"/>
    <col min="10" max="10" width="1.28515625" customWidth="1"/>
    <col min="11" max="11" width="15.28515625" bestFit="1" customWidth="1"/>
    <col min="12" max="12" width="1.28515625" customWidth="1"/>
    <col min="13" max="13" width="17.5703125" bestFit="1" customWidth="1"/>
    <col min="14" max="14" width="0.28515625" customWidth="1"/>
  </cols>
  <sheetData>
    <row r="1" spans="1:13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75" customHeight="1" x14ac:dyDescent="0.2">
      <c r="A2" s="37" t="s">
        <v>152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4.45" customHeight="1" x14ac:dyDescent="0.2"/>
    <row r="5" spans="1:13" ht="14.45" customHeight="1" x14ac:dyDescent="0.2">
      <c r="A5" s="39" t="s">
        <v>298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14.45" customHeight="1" x14ac:dyDescent="0.2">
      <c r="A6" s="40" t="s">
        <v>155</v>
      </c>
      <c r="C6" s="40" t="s">
        <v>171</v>
      </c>
      <c r="D6" s="40"/>
      <c r="E6" s="40"/>
      <c r="F6" s="40"/>
      <c r="G6" s="40"/>
      <c r="I6" s="40" t="s">
        <v>172</v>
      </c>
      <c r="J6" s="40"/>
      <c r="K6" s="40"/>
      <c r="L6" s="40"/>
      <c r="M6" s="40"/>
    </row>
    <row r="7" spans="1:13" ht="29.1" customHeight="1" x14ac:dyDescent="0.2">
      <c r="A7" s="40"/>
      <c r="C7" s="19" t="s">
        <v>284</v>
      </c>
      <c r="D7" s="3"/>
      <c r="E7" s="19" t="s">
        <v>268</v>
      </c>
      <c r="F7" s="3"/>
      <c r="G7" s="19" t="s">
        <v>285</v>
      </c>
      <c r="I7" s="19" t="s">
        <v>284</v>
      </c>
      <c r="J7" s="3"/>
      <c r="K7" s="19" t="s">
        <v>268</v>
      </c>
      <c r="L7" s="3"/>
      <c r="M7" s="19" t="s">
        <v>285</v>
      </c>
    </row>
    <row r="8" spans="1:13" ht="21.75" customHeight="1" x14ac:dyDescent="0.2">
      <c r="A8" s="5" t="s">
        <v>360</v>
      </c>
      <c r="C8" s="6">
        <v>90839</v>
      </c>
      <c r="E8" s="6">
        <v>0</v>
      </c>
      <c r="G8" s="6">
        <f>C8-E8</f>
        <v>90839</v>
      </c>
      <c r="I8" s="6">
        <v>11509800</v>
      </c>
      <c r="K8" s="6">
        <v>0</v>
      </c>
      <c r="M8" s="6">
        <f>I8-K8</f>
        <v>11509800</v>
      </c>
    </row>
    <row r="9" spans="1:13" ht="21.75" customHeight="1" x14ac:dyDescent="0.2">
      <c r="A9" s="16" t="s">
        <v>326</v>
      </c>
      <c r="C9" s="10">
        <v>2611</v>
      </c>
      <c r="E9" s="10">
        <v>0</v>
      </c>
      <c r="G9" s="10">
        <f t="shared" ref="G9:G27" si="0">C9-E9</f>
        <v>2611</v>
      </c>
      <c r="I9" s="10">
        <v>24440811</v>
      </c>
      <c r="K9" s="10">
        <v>0</v>
      </c>
      <c r="M9" s="10">
        <f t="shared" ref="M9:M27" si="1">I9-K9</f>
        <v>24440811</v>
      </c>
    </row>
    <row r="10" spans="1:13" ht="21.75" customHeight="1" x14ac:dyDescent="0.2">
      <c r="A10" s="16" t="s">
        <v>325</v>
      </c>
      <c r="C10" s="10">
        <v>14356</v>
      </c>
      <c r="E10" s="10">
        <v>0</v>
      </c>
      <c r="G10" s="10">
        <f t="shared" si="0"/>
        <v>14356</v>
      </c>
      <c r="I10" s="10">
        <v>211173</v>
      </c>
      <c r="K10" s="10">
        <v>0</v>
      </c>
      <c r="M10" s="10">
        <f t="shared" si="1"/>
        <v>211173</v>
      </c>
    </row>
    <row r="11" spans="1:13" ht="21.75" customHeight="1" x14ac:dyDescent="0.2">
      <c r="A11" s="16" t="s">
        <v>324</v>
      </c>
      <c r="C11" s="10">
        <v>1115981</v>
      </c>
      <c r="E11" s="10">
        <v>0</v>
      </c>
      <c r="G11" s="10">
        <f t="shared" si="0"/>
        <v>1115981</v>
      </c>
      <c r="I11" s="10">
        <v>13365701</v>
      </c>
      <c r="K11" s="10">
        <v>0</v>
      </c>
      <c r="M11" s="10">
        <f t="shared" si="1"/>
        <v>13365701</v>
      </c>
    </row>
    <row r="12" spans="1:13" ht="21.75" customHeight="1" x14ac:dyDescent="0.2">
      <c r="A12" s="16" t="s">
        <v>323</v>
      </c>
      <c r="C12" s="10">
        <v>561452</v>
      </c>
      <c r="E12" s="10">
        <v>0</v>
      </c>
      <c r="G12" s="10">
        <f t="shared" si="0"/>
        <v>561452</v>
      </c>
      <c r="I12" s="10">
        <v>18199874</v>
      </c>
      <c r="K12" s="10">
        <v>0</v>
      </c>
      <c r="M12" s="10">
        <f t="shared" si="1"/>
        <v>18199874</v>
      </c>
    </row>
    <row r="13" spans="1:13" ht="21.75" customHeight="1" x14ac:dyDescent="0.2">
      <c r="A13" s="16" t="s">
        <v>322</v>
      </c>
      <c r="C13" s="10">
        <v>161712</v>
      </c>
      <c r="E13" s="10">
        <v>0</v>
      </c>
      <c r="G13" s="10">
        <f t="shared" si="0"/>
        <v>161712</v>
      </c>
      <c r="I13" s="10">
        <v>83855622</v>
      </c>
      <c r="K13" s="10">
        <v>0</v>
      </c>
      <c r="M13" s="10">
        <f t="shared" si="1"/>
        <v>83855622</v>
      </c>
    </row>
    <row r="14" spans="1:13" ht="21.75" customHeight="1" x14ac:dyDescent="0.2">
      <c r="A14" s="16" t="s">
        <v>321</v>
      </c>
      <c r="C14" s="10">
        <v>15673</v>
      </c>
      <c r="E14" s="10">
        <v>0</v>
      </c>
      <c r="G14" s="10">
        <f t="shared" si="0"/>
        <v>15673</v>
      </c>
      <c r="I14" s="10">
        <v>721574</v>
      </c>
      <c r="K14" s="10">
        <v>0</v>
      </c>
      <c r="M14" s="10">
        <f t="shared" si="1"/>
        <v>721574</v>
      </c>
    </row>
    <row r="15" spans="1:13" ht="21.75" customHeight="1" x14ac:dyDescent="0.2">
      <c r="A15" s="16" t="s">
        <v>320</v>
      </c>
      <c r="C15" s="10">
        <v>123214</v>
      </c>
      <c r="E15" s="10">
        <v>0</v>
      </c>
      <c r="G15" s="10">
        <f t="shared" si="0"/>
        <v>123214</v>
      </c>
      <c r="I15" s="10">
        <v>878897</v>
      </c>
      <c r="K15" s="10">
        <v>0</v>
      </c>
      <c r="M15" s="10">
        <f t="shared" si="1"/>
        <v>878897</v>
      </c>
    </row>
    <row r="16" spans="1:13" ht="21.75" customHeight="1" x14ac:dyDescent="0.2">
      <c r="A16" s="16" t="s">
        <v>349</v>
      </c>
      <c r="C16" s="10">
        <v>9131</v>
      </c>
      <c r="E16" s="10">
        <v>0</v>
      </c>
      <c r="G16" s="10">
        <f t="shared" si="0"/>
        <v>9131</v>
      </c>
      <c r="I16" s="10">
        <v>3599259310</v>
      </c>
      <c r="K16" s="10">
        <v>0</v>
      </c>
      <c r="M16" s="10">
        <f t="shared" si="1"/>
        <v>3599259310</v>
      </c>
    </row>
    <row r="17" spans="1:13" ht="21.75" customHeight="1" x14ac:dyDescent="0.2">
      <c r="A17" s="16" t="s">
        <v>318</v>
      </c>
      <c r="C17" s="10">
        <v>6933</v>
      </c>
      <c r="E17" s="10">
        <v>0</v>
      </c>
      <c r="G17" s="10">
        <f t="shared" si="0"/>
        <v>6933</v>
      </c>
      <c r="I17" s="10">
        <v>250518</v>
      </c>
      <c r="K17" s="10">
        <v>0</v>
      </c>
      <c r="M17" s="10">
        <f t="shared" si="1"/>
        <v>250518</v>
      </c>
    </row>
    <row r="18" spans="1:13" ht="21.75" customHeight="1" x14ac:dyDescent="0.2">
      <c r="A18" s="16" t="s">
        <v>359</v>
      </c>
      <c r="C18" s="10">
        <v>31024</v>
      </c>
      <c r="E18" s="10">
        <v>0</v>
      </c>
      <c r="G18" s="10">
        <f t="shared" si="0"/>
        <v>31024</v>
      </c>
      <c r="I18" s="10">
        <v>193877</v>
      </c>
      <c r="K18" s="10">
        <v>0</v>
      </c>
      <c r="M18" s="10">
        <f t="shared" si="1"/>
        <v>193877</v>
      </c>
    </row>
    <row r="19" spans="1:13" ht="21.75" customHeight="1" x14ac:dyDescent="0.2">
      <c r="A19" s="16" t="s">
        <v>363</v>
      </c>
      <c r="C19" s="10">
        <v>44808554501</v>
      </c>
      <c r="E19" s="10">
        <v>43530424</v>
      </c>
      <c r="G19" s="10">
        <f t="shared" si="0"/>
        <v>44765024077</v>
      </c>
      <c r="I19" s="10">
        <v>162222152278</v>
      </c>
      <c r="K19" s="10">
        <v>140961405</v>
      </c>
      <c r="M19" s="10">
        <f t="shared" si="1"/>
        <v>162081190873</v>
      </c>
    </row>
    <row r="20" spans="1:13" ht="21.75" customHeight="1" x14ac:dyDescent="0.2">
      <c r="A20" s="16" t="s">
        <v>362</v>
      </c>
      <c r="C20" s="10">
        <v>0</v>
      </c>
      <c r="E20" s="10">
        <v>0</v>
      </c>
      <c r="G20" s="10">
        <f t="shared" si="0"/>
        <v>0</v>
      </c>
      <c r="I20" s="10">
        <v>449039173867</v>
      </c>
      <c r="K20" s="10">
        <v>371365</v>
      </c>
      <c r="M20" s="10">
        <f t="shared" si="1"/>
        <v>449038802502</v>
      </c>
    </row>
    <row r="21" spans="1:13" ht="21.75" customHeight="1" x14ac:dyDescent="0.2">
      <c r="A21" s="16" t="s">
        <v>357</v>
      </c>
      <c r="C21" s="10">
        <v>0</v>
      </c>
      <c r="E21" s="10">
        <v>0</v>
      </c>
      <c r="G21" s="10">
        <f t="shared" si="0"/>
        <v>0</v>
      </c>
      <c r="I21" s="10">
        <v>4601466494</v>
      </c>
      <c r="K21" s="10">
        <v>4907680</v>
      </c>
      <c r="M21" s="10">
        <f t="shared" si="1"/>
        <v>4596558814</v>
      </c>
    </row>
    <row r="22" spans="1:13" ht="21.75" customHeight="1" x14ac:dyDescent="0.2">
      <c r="A22" s="16" t="s">
        <v>330</v>
      </c>
      <c r="C22" s="10">
        <v>83118633154</v>
      </c>
      <c r="E22" s="10">
        <v>5037941</v>
      </c>
      <c r="G22" s="10">
        <f t="shared" si="0"/>
        <v>83113595213</v>
      </c>
      <c r="I22" s="10">
        <v>528405723494</v>
      </c>
      <c r="K22" s="10">
        <v>254696960</v>
      </c>
      <c r="M22" s="10">
        <f t="shared" si="1"/>
        <v>528151026534</v>
      </c>
    </row>
    <row r="23" spans="1:13" ht="21.75" customHeight="1" x14ac:dyDescent="0.2">
      <c r="A23" s="16" t="s">
        <v>361</v>
      </c>
      <c r="C23" s="10">
        <v>0</v>
      </c>
      <c r="E23" s="10">
        <v>0</v>
      </c>
      <c r="G23" s="10">
        <f t="shared" si="0"/>
        <v>0</v>
      </c>
      <c r="I23" s="10">
        <v>1841369860</v>
      </c>
      <c r="K23" s="10">
        <v>0</v>
      </c>
      <c r="M23" s="10">
        <f t="shared" si="1"/>
        <v>1841369860</v>
      </c>
    </row>
    <row r="24" spans="1:13" ht="21.75" customHeight="1" x14ac:dyDescent="0.2">
      <c r="A24" s="16" t="s">
        <v>329</v>
      </c>
      <c r="C24" s="10">
        <v>80245211355</v>
      </c>
      <c r="E24" s="10">
        <v>10543870</v>
      </c>
      <c r="G24" s="10">
        <f t="shared" si="0"/>
        <v>80234667485</v>
      </c>
      <c r="I24" s="10">
        <v>941614726346</v>
      </c>
      <c r="K24" s="10">
        <v>26830597</v>
      </c>
      <c r="M24" s="10">
        <f t="shared" si="1"/>
        <v>941587895749</v>
      </c>
    </row>
    <row r="25" spans="1:13" ht="21.75" customHeight="1" x14ac:dyDescent="0.2">
      <c r="A25" s="16" t="s">
        <v>328</v>
      </c>
      <c r="C25" s="10">
        <v>93141966262</v>
      </c>
      <c r="E25" s="10">
        <v>155290923</v>
      </c>
      <c r="G25" s="10">
        <f t="shared" si="0"/>
        <v>92986675339</v>
      </c>
      <c r="I25" s="10">
        <v>1021631552563</v>
      </c>
      <c r="K25" s="10">
        <v>435557080</v>
      </c>
      <c r="M25" s="10">
        <f t="shared" si="1"/>
        <v>1021195995483</v>
      </c>
    </row>
    <row r="26" spans="1:13" ht="21.75" customHeight="1" x14ac:dyDescent="0.2">
      <c r="A26" s="16" t="s">
        <v>355</v>
      </c>
      <c r="C26" s="10">
        <v>0</v>
      </c>
      <c r="E26" s="10">
        <v>0</v>
      </c>
      <c r="G26" s="10">
        <f t="shared" si="0"/>
        <v>0</v>
      </c>
      <c r="I26" s="10">
        <v>417996275941</v>
      </c>
      <c r="K26" s="10">
        <v>17287639</v>
      </c>
      <c r="M26" s="10">
        <f t="shared" si="1"/>
        <v>417978988302</v>
      </c>
    </row>
    <row r="27" spans="1:13" ht="21.75" customHeight="1" x14ac:dyDescent="0.2">
      <c r="A27" s="16" t="s">
        <v>354</v>
      </c>
      <c r="C27" s="10">
        <v>0</v>
      </c>
      <c r="E27" s="10">
        <v>0</v>
      </c>
      <c r="G27" s="10">
        <f t="shared" si="0"/>
        <v>0</v>
      </c>
      <c r="I27" s="10">
        <v>703912211461</v>
      </c>
      <c r="K27" s="10">
        <v>0</v>
      </c>
      <c r="M27" s="10">
        <f t="shared" si="1"/>
        <v>703912211461</v>
      </c>
    </row>
    <row r="28" spans="1:13" ht="21.75" customHeight="1" thickBot="1" x14ac:dyDescent="0.25">
      <c r="A28" s="13" t="s">
        <v>21</v>
      </c>
      <c r="C28" s="14">
        <f>SUM(C8:C27)</f>
        <v>301316498198</v>
      </c>
      <c r="E28" s="14">
        <f>SUM(E8:E27)</f>
        <v>214403158</v>
      </c>
      <c r="G28" s="14">
        <f>SUM(G8:G27)</f>
        <v>301102095040</v>
      </c>
      <c r="I28" s="14">
        <f>SUM(I8:I27)</f>
        <v>4235017539461</v>
      </c>
      <c r="K28" s="14">
        <f>SUM(K8:K27)</f>
        <v>880612726</v>
      </c>
      <c r="M28" s="14">
        <f>SUM(M8:M27)</f>
        <v>4234136926735</v>
      </c>
    </row>
    <row r="30" spans="1:13" x14ac:dyDescent="0.2">
      <c r="C30">
        <v>301316498198</v>
      </c>
      <c r="E30">
        <v>214403158</v>
      </c>
      <c r="G30">
        <v>301102095040</v>
      </c>
      <c r="I30">
        <v>4235017539461</v>
      </c>
      <c r="K30">
        <v>880612726</v>
      </c>
      <c r="M30">
        <v>4234136926735</v>
      </c>
    </row>
    <row r="31" spans="1:13" x14ac:dyDescent="0.2">
      <c r="C31" s="20">
        <f>C28-C30</f>
        <v>0</v>
      </c>
      <c r="D31" s="20">
        <f t="shared" ref="D31:M31" si="2">D28-D30</f>
        <v>0</v>
      </c>
      <c r="E31" s="20">
        <f t="shared" si="2"/>
        <v>0</v>
      </c>
      <c r="F31" s="20">
        <f t="shared" si="2"/>
        <v>0</v>
      </c>
      <c r="G31" s="20">
        <f t="shared" si="2"/>
        <v>0</v>
      </c>
      <c r="H31" s="20">
        <f t="shared" si="2"/>
        <v>0</v>
      </c>
      <c r="I31" s="20">
        <f t="shared" si="2"/>
        <v>0</v>
      </c>
      <c r="J31" s="20">
        <f t="shared" si="2"/>
        <v>0</v>
      </c>
      <c r="K31" s="20">
        <f t="shared" si="2"/>
        <v>0</v>
      </c>
      <c r="L31" s="20">
        <f t="shared" si="2"/>
        <v>0</v>
      </c>
      <c r="M31" s="20">
        <f t="shared" si="2"/>
        <v>0</v>
      </c>
    </row>
    <row r="32" spans="1:13" x14ac:dyDescent="0.2">
      <c r="C32" s="20">
        <v>301316498198</v>
      </c>
      <c r="E32" s="20">
        <v>214403158</v>
      </c>
      <c r="G32" s="20">
        <f>C32-E32</f>
        <v>301102095040</v>
      </c>
      <c r="I32" s="20">
        <v>4235017539461</v>
      </c>
      <c r="K32" s="20">
        <v>880612726</v>
      </c>
      <c r="M32" s="20">
        <f>I32-K32</f>
        <v>4234136926735</v>
      </c>
    </row>
    <row r="33" spans="3:13" x14ac:dyDescent="0.2">
      <c r="C33" s="20">
        <f>C28-C32</f>
        <v>0</v>
      </c>
      <c r="D33" s="20">
        <f t="shared" ref="D33:M33" si="3">D28-D32</f>
        <v>0</v>
      </c>
      <c r="E33" s="20">
        <f t="shared" si="3"/>
        <v>0</v>
      </c>
      <c r="F33" s="20">
        <f t="shared" si="3"/>
        <v>0</v>
      </c>
      <c r="G33" s="20">
        <f t="shared" si="3"/>
        <v>0</v>
      </c>
      <c r="H33" s="20">
        <f t="shared" si="3"/>
        <v>0</v>
      </c>
      <c r="I33" s="20">
        <f t="shared" si="3"/>
        <v>0</v>
      </c>
      <c r="J33" s="20">
        <f t="shared" si="3"/>
        <v>0</v>
      </c>
      <c r="K33" s="20">
        <f t="shared" si="3"/>
        <v>0</v>
      </c>
      <c r="L33" s="20">
        <f t="shared" si="3"/>
        <v>0</v>
      </c>
      <c r="M33" s="20">
        <f t="shared" si="3"/>
        <v>0</v>
      </c>
    </row>
  </sheetData>
  <autoFilter ref="A7:M7" xr:uid="{00000000-0001-0000-1100-000000000000}"/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V74"/>
  <sheetViews>
    <sheetView rightToLeft="1" topLeftCell="A8" workbookViewId="0">
      <selection activeCell="Q46" activeCellId="1" sqref="A46:A66 Q46:Q66"/>
    </sheetView>
  </sheetViews>
  <sheetFormatPr defaultRowHeight="12.75" x14ac:dyDescent="0.2"/>
  <cols>
    <col min="1" max="1" width="36.42578125" bestFit="1" customWidth="1"/>
    <col min="2" max="2" width="1.28515625" customWidth="1"/>
    <col min="3" max="3" width="11" bestFit="1" customWidth="1"/>
    <col min="4" max="4" width="1.28515625" hidden="1" customWidth="1"/>
    <col min="5" max="5" width="17.7109375" bestFit="1" customWidth="1"/>
    <col min="6" max="6" width="1.28515625" hidden="1" customWidth="1"/>
    <col min="7" max="7" width="18.28515625" bestFit="1" customWidth="1"/>
    <col min="8" max="8" width="1.28515625" hidden="1" customWidth="1"/>
    <col min="9" max="9" width="19.28515625" bestFit="1" customWidth="1"/>
    <col min="10" max="10" width="1.28515625" hidden="1" customWidth="1"/>
    <col min="11" max="11" width="12.140625" bestFit="1" customWidth="1"/>
    <col min="12" max="12" width="1.28515625" hidden="1" customWidth="1"/>
    <col min="13" max="13" width="18.7109375" bestFit="1" customWidth="1"/>
    <col min="14" max="14" width="1.28515625" hidden="1" customWidth="1"/>
    <col min="15" max="15" width="19.42578125" bestFit="1" customWidth="1"/>
    <col min="16" max="16" width="1.28515625" hidden="1" customWidth="1"/>
    <col min="17" max="17" width="19.28515625" bestFit="1" customWidth="1"/>
    <col min="18" max="18" width="0.28515625" customWidth="1"/>
    <col min="21" max="21" width="11" bestFit="1" customWidth="1"/>
    <col min="22" max="22" width="14.42578125" bestFit="1" customWidth="1"/>
  </cols>
  <sheetData>
    <row r="1" spans="1:17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1.75" customHeight="1" x14ac:dyDescent="0.2">
      <c r="A2" s="37" t="s">
        <v>152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5" customHeight="1" x14ac:dyDescent="0.2"/>
    <row r="5" spans="1:17" ht="14.45" customHeight="1" x14ac:dyDescent="0.2">
      <c r="A5" s="39" t="s">
        <v>299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ht="14.45" customHeight="1" x14ac:dyDescent="0.2">
      <c r="A6" s="40" t="s">
        <v>155</v>
      </c>
      <c r="C6" s="40" t="s">
        <v>171</v>
      </c>
      <c r="D6" s="40"/>
      <c r="E6" s="40"/>
      <c r="F6" s="40"/>
      <c r="G6" s="40"/>
      <c r="H6" s="40"/>
      <c r="I6" s="40"/>
      <c r="K6" s="40" t="s">
        <v>172</v>
      </c>
      <c r="L6" s="40"/>
      <c r="M6" s="40"/>
      <c r="N6" s="40"/>
      <c r="O6" s="40"/>
      <c r="P6" s="40"/>
      <c r="Q6" s="40"/>
    </row>
    <row r="7" spans="1:17" ht="38.25" customHeight="1" x14ac:dyDescent="0.2">
      <c r="A7" s="40"/>
      <c r="C7" s="19" t="s">
        <v>13</v>
      </c>
      <c r="D7" s="3"/>
      <c r="E7" s="19" t="s">
        <v>300</v>
      </c>
      <c r="F7" s="3"/>
      <c r="G7" s="19" t="s">
        <v>301</v>
      </c>
      <c r="H7" s="3"/>
      <c r="I7" s="19" t="s">
        <v>302</v>
      </c>
      <c r="K7" s="19" t="s">
        <v>13</v>
      </c>
      <c r="L7" s="3"/>
      <c r="M7" s="19" t="s">
        <v>300</v>
      </c>
      <c r="N7" s="3"/>
      <c r="O7" s="19" t="s">
        <v>301</v>
      </c>
      <c r="P7" s="3"/>
      <c r="Q7" s="19" t="s">
        <v>302</v>
      </c>
    </row>
    <row r="8" spans="1:17" ht="21.75" customHeight="1" x14ac:dyDescent="0.2">
      <c r="A8" s="16" t="s">
        <v>187</v>
      </c>
      <c r="C8" s="10">
        <v>0</v>
      </c>
      <c r="E8" s="10">
        <v>0</v>
      </c>
      <c r="G8" s="10">
        <v>0</v>
      </c>
      <c r="I8" s="10">
        <v>-4</v>
      </c>
      <c r="K8" s="10">
        <v>10700000</v>
      </c>
      <c r="M8" s="10">
        <v>27888934948</v>
      </c>
      <c r="O8" s="10">
        <v>-20804671256</v>
      </c>
      <c r="Q8" s="10">
        <f>M8+O8</f>
        <v>7084263692</v>
      </c>
    </row>
    <row r="9" spans="1:17" ht="21.75" customHeight="1" x14ac:dyDescent="0.2">
      <c r="A9" s="16" t="s">
        <v>185</v>
      </c>
      <c r="C9" s="10">
        <v>0</v>
      </c>
      <c r="E9" s="10">
        <v>0</v>
      </c>
      <c r="G9" s="10">
        <v>0</v>
      </c>
      <c r="I9" s="10">
        <f>E9+G9</f>
        <v>0</v>
      </c>
      <c r="K9" s="10">
        <v>4400000</v>
      </c>
      <c r="M9" s="10">
        <v>2869225980</v>
      </c>
      <c r="O9" s="10">
        <v>-2815009850</v>
      </c>
      <c r="Q9" s="10">
        <f>M9+O9</f>
        <v>54216130</v>
      </c>
    </row>
    <row r="10" spans="1:17" ht="21.75" customHeight="1" x14ac:dyDescent="0.2">
      <c r="A10" s="16" t="s">
        <v>184</v>
      </c>
      <c r="C10" s="10">
        <v>0</v>
      </c>
      <c r="E10" s="10">
        <v>0</v>
      </c>
      <c r="G10" s="10">
        <v>0</v>
      </c>
      <c r="I10" s="10">
        <f>E10+G10</f>
        <v>0</v>
      </c>
      <c r="K10" s="10">
        <v>7498592</v>
      </c>
      <c r="M10" s="10">
        <v>19327475129</v>
      </c>
      <c r="O10" s="10">
        <v>-16122948741</v>
      </c>
      <c r="Q10" s="10">
        <f>M10+O10</f>
        <v>3204526388</v>
      </c>
    </row>
    <row r="11" spans="1:17" ht="21.75" customHeight="1" x14ac:dyDescent="0.2">
      <c r="A11" s="16" t="s">
        <v>183</v>
      </c>
      <c r="C11" s="10">
        <v>0</v>
      </c>
      <c r="E11" s="10">
        <v>0</v>
      </c>
      <c r="G11" s="10">
        <v>0</v>
      </c>
      <c r="I11" s="10">
        <f>E11+G11</f>
        <v>0</v>
      </c>
      <c r="K11" s="10">
        <v>9332487</v>
      </c>
      <c r="M11" s="10">
        <v>34339483315</v>
      </c>
      <c r="O11" s="10">
        <v>-22014223000</v>
      </c>
      <c r="Q11" s="10">
        <f>M11+O11</f>
        <v>12325260315</v>
      </c>
    </row>
    <row r="12" spans="1:17" ht="21.75" customHeight="1" x14ac:dyDescent="0.2">
      <c r="A12" s="16" t="s">
        <v>181</v>
      </c>
      <c r="C12" s="10">
        <v>0</v>
      </c>
      <c r="E12" s="10">
        <v>0</v>
      </c>
      <c r="G12" s="10">
        <v>0</v>
      </c>
      <c r="I12" s="10">
        <f>E12+G12</f>
        <v>0</v>
      </c>
      <c r="K12" s="10">
        <v>2420338</v>
      </c>
      <c r="M12" s="10">
        <v>59934918326</v>
      </c>
      <c r="O12" s="10">
        <v>-45063199802</v>
      </c>
      <c r="Q12" s="10">
        <f>M12+O12</f>
        <v>14871718524</v>
      </c>
    </row>
    <row r="13" spans="1:17" ht="21.75" customHeight="1" x14ac:dyDescent="0.2">
      <c r="A13" s="16" t="s">
        <v>190</v>
      </c>
      <c r="C13" s="10">
        <v>0</v>
      </c>
      <c r="E13" s="10">
        <v>0</v>
      </c>
      <c r="G13" s="10">
        <v>0</v>
      </c>
      <c r="I13" s="10">
        <f>E13+G13</f>
        <v>0</v>
      </c>
      <c r="K13" s="10">
        <v>2000000</v>
      </c>
      <c r="M13" s="10">
        <v>20713934451</v>
      </c>
      <c r="O13" s="10">
        <v>-21379822021</v>
      </c>
      <c r="Q13" s="10">
        <f>M13+O13</f>
        <v>-665887570</v>
      </c>
    </row>
    <row r="14" spans="1:17" ht="21.75" customHeight="1" x14ac:dyDescent="0.2">
      <c r="A14" s="16" t="s">
        <v>182</v>
      </c>
      <c r="C14" s="10">
        <v>0</v>
      </c>
      <c r="E14" s="10">
        <v>0</v>
      </c>
      <c r="G14" s="10">
        <v>0</v>
      </c>
      <c r="I14" s="10">
        <f>E14+G14</f>
        <v>0</v>
      </c>
      <c r="K14" s="10">
        <v>325739</v>
      </c>
      <c r="M14" s="10">
        <v>673302513</v>
      </c>
      <c r="O14" s="10">
        <v>-377857240</v>
      </c>
      <c r="Q14" s="10">
        <f>M14+O14</f>
        <v>295445273</v>
      </c>
    </row>
    <row r="15" spans="1:17" ht="21.75" customHeight="1" x14ac:dyDescent="0.2">
      <c r="A15" s="16" t="s">
        <v>189</v>
      </c>
      <c r="C15" s="10">
        <v>0</v>
      </c>
      <c r="E15" s="10">
        <v>0</v>
      </c>
      <c r="G15" s="10">
        <v>0</v>
      </c>
      <c r="I15" s="10">
        <f>E15+G15</f>
        <v>0</v>
      </c>
      <c r="K15" s="10">
        <v>1500000</v>
      </c>
      <c r="M15" s="10">
        <v>4698711904</v>
      </c>
      <c r="O15" s="10">
        <v>-4291313850</v>
      </c>
      <c r="Q15" s="10">
        <f>M15+O15</f>
        <v>407398054</v>
      </c>
    </row>
    <row r="16" spans="1:17" ht="21.75" customHeight="1" x14ac:dyDescent="0.2">
      <c r="A16" s="16" t="s">
        <v>19</v>
      </c>
      <c r="C16" s="10">
        <v>0</v>
      </c>
      <c r="E16" s="10">
        <v>0</v>
      </c>
      <c r="G16" s="10">
        <v>0</v>
      </c>
      <c r="I16" s="10">
        <f>E16+G16</f>
        <v>0</v>
      </c>
      <c r="K16" s="10">
        <v>342884</v>
      </c>
      <c r="M16" s="10">
        <v>1040601343</v>
      </c>
      <c r="O16" s="10">
        <v>-1057073063</v>
      </c>
      <c r="Q16" s="10">
        <f>M16+O16</f>
        <v>-16471720</v>
      </c>
    </row>
    <row r="17" spans="1:17" ht="21.75" customHeight="1" x14ac:dyDescent="0.2">
      <c r="A17" s="16" t="s">
        <v>178</v>
      </c>
      <c r="C17" s="10">
        <v>0</v>
      </c>
      <c r="E17" s="10">
        <v>0</v>
      </c>
      <c r="G17" s="10">
        <v>0</v>
      </c>
      <c r="I17" s="10">
        <f>E17+G17</f>
        <v>0</v>
      </c>
      <c r="K17" s="10">
        <v>1775424</v>
      </c>
      <c r="M17" s="10">
        <v>27356489417</v>
      </c>
      <c r="O17" s="10">
        <v>-42482239102</v>
      </c>
      <c r="Q17" s="10">
        <f>M17+O17</f>
        <v>-15125749685</v>
      </c>
    </row>
    <row r="18" spans="1:17" ht="21.75" customHeight="1" x14ac:dyDescent="0.2">
      <c r="A18" s="16" t="s">
        <v>179</v>
      </c>
      <c r="C18" s="10">
        <v>0</v>
      </c>
      <c r="E18" s="10">
        <v>0</v>
      </c>
      <c r="G18" s="10">
        <v>0</v>
      </c>
      <c r="I18" s="10">
        <f>E18+G18</f>
        <v>0</v>
      </c>
      <c r="K18" s="10">
        <v>7500000</v>
      </c>
      <c r="M18" s="10">
        <v>18783729089</v>
      </c>
      <c r="O18" s="10">
        <v>-22515232500</v>
      </c>
      <c r="Q18" s="10">
        <f>M18+O18</f>
        <v>-3731503411</v>
      </c>
    </row>
    <row r="19" spans="1:17" ht="21.75" customHeight="1" x14ac:dyDescent="0.2">
      <c r="A19" s="16" t="s">
        <v>186</v>
      </c>
      <c r="C19" s="10">
        <v>0</v>
      </c>
      <c r="E19" s="10">
        <v>0</v>
      </c>
      <c r="G19" s="10">
        <v>0</v>
      </c>
      <c r="I19" s="10">
        <f>E19+G19</f>
        <v>0</v>
      </c>
      <c r="K19" s="10">
        <v>5555556</v>
      </c>
      <c r="M19" s="10">
        <v>17324080845</v>
      </c>
      <c r="O19" s="10">
        <v>-21813876745</v>
      </c>
      <c r="Q19" s="10">
        <f>M19+O19</f>
        <v>-4489795900</v>
      </c>
    </row>
    <row r="20" spans="1:17" ht="21.75" customHeight="1" x14ac:dyDescent="0.2">
      <c r="A20" s="16" t="s">
        <v>188</v>
      </c>
      <c r="C20" s="10">
        <v>0</v>
      </c>
      <c r="E20" s="10">
        <v>0</v>
      </c>
      <c r="G20" s="10">
        <v>0</v>
      </c>
      <c r="I20" s="10">
        <f>E20+G20</f>
        <v>0</v>
      </c>
      <c r="K20" s="10">
        <v>4893296</v>
      </c>
      <c r="M20" s="10">
        <v>31254406709</v>
      </c>
      <c r="O20" s="10">
        <v>-32006310248</v>
      </c>
      <c r="Q20" s="10">
        <f>M20+O20</f>
        <v>-751903539</v>
      </c>
    </row>
    <row r="21" spans="1:17" ht="21.75" customHeight="1" x14ac:dyDescent="0.2">
      <c r="A21" s="16" t="s">
        <v>177</v>
      </c>
      <c r="C21" s="10">
        <v>0</v>
      </c>
      <c r="E21" s="10">
        <v>0</v>
      </c>
      <c r="G21" s="10">
        <v>0</v>
      </c>
      <c r="I21" s="10">
        <f>E21+G21</f>
        <v>0</v>
      </c>
      <c r="K21" s="10">
        <v>3000000</v>
      </c>
      <c r="M21" s="10">
        <v>10530170503</v>
      </c>
      <c r="O21" s="10">
        <v>-10288417500</v>
      </c>
      <c r="Q21" s="10">
        <f>M21+O21</f>
        <v>241753003</v>
      </c>
    </row>
    <row r="22" spans="1:17" ht="21.75" customHeight="1" x14ac:dyDescent="0.2">
      <c r="A22" s="16" t="s">
        <v>180</v>
      </c>
      <c r="C22" s="10">
        <v>0</v>
      </c>
      <c r="E22" s="10">
        <v>0</v>
      </c>
      <c r="G22" s="10">
        <v>0</v>
      </c>
      <c r="I22" s="10">
        <f>E22+G22</f>
        <v>0</v>
      </c>
      <c r="K22" s="10">
        <v>16942308</v>
      </c>
      <c r="M22" s="10">
        <v>127976540657</v>
      </c>
      <c r="O22" s="10">
        <v>-129007809000</v>
      </c>
      <c r="Q22" s="10">
        <f>M22+O22</f>
        <v>-1031268343</v>
      </c>
    </row>
    <row r="23" spans="1:17" ht="21.75" customHeight="1" x14ac:dyDescent="0.2">
      <c r="A23" s="16" t="s">
        <v>203</v>
      </c>
      <c r="C23" s="10">
        <v>0</v>
      </c>
      <c r="E23" s="10">
        <v>0</v>
      </c>
      <c r="G23" s="10">
        <v>0</v>
      </c>
      <c r="I23" s="10">
        <f>E23+G23</f>
        <v>0</v>
      </c>
      <c r="K23" s="10">
        <v>2748149</v>
      </c>
      <c r="M23" s="10">
        <v>97593216222</v>
      </c>
      <c r="O23" s="10">
        <v>-101177960864</v>
      </c>
      <c r="Q23" s="10">
        <f>M23+O23</f>
        <v>-3584744642</v>
      </c>
    </row>
    <row r="24" spans="1:17" ht="21.75" customHeight="1" x14ac:dyDescent="0.2">
      <c r="A24" s="16" t="s">
        <v>205</v>
      </c>
      <c r="C24" s="10">
        <v>0</v>
      </c>
      <c r="E24" s="10">
        <v>0</v>
      </c>
      <c r="G24" s="10">
        <v>0</v>
      </c>
      <c r="I24" s="10">
        <f t="shared" ref="I12:I66" si="0">E24+G24</f>
        <v>0</v>
      </c>
      <c r="K24" s="10">
        <v>2000000</v>
      </c>
      <c r="M24" s="10">
        <v>20455706857</v>
      </c>
      <c r="O24" s="10">
        <v>-20024000000</v>
      </c>
      <c r="Q24" s="10">
        <f t="shared" ref="Q24:Q44" si="1">M24+O24</f>
        <v>431706857</v>
      </c>
    </row>
    <row r="25" spans="1:17" ht="21.75" customHeight="1" x14ac:dyDescent="0.2">
      <c r="A25" s="16" t="s">
        <v>206</v>
      </c>
      <c r="C25" s="10">
        <v>0</v>
      </c>
      <c r="E25" s="10">
        <v>0</v>
      </c>
      <c r="G25" s="10">
        <v>0</v>
      </c>
      <c r="I25" s="10">
        <f t="shared" si="0"/>
        <v>0</v>
      </c>
      <c r="K25" s="10">
        <v>2000000</v>
      </c>
      <c r="M25" s="10">
        <v>20126445864</v>
      </c>
      <c r="O25" s="10">
        <v>-20023200000</v>
      </c>
      <c r="Q25" s="10">
        <f t="shared" si="1"/>
        <v>103245864</v>
      </c>
    </row>
    <row r="26" spans="1:17" ht="21.75" customHeight="1" x14ac:dyDescent="0.2">
      <c r="A26" s="16" t="s">
        <v>46</v>
      </c>
      <c r="C26" s="10">
        <v>0</v>
      </c>
      <c r="E26" s="10">
        <v>0</v>
      </c>
      <c r="G26" s="10">
        <v>0</v>
      </c>
      <c r="I26" s="10">
        <f t="shared" si="0"/>
        <v>0</v>
      </c>
      <c r="K26" s="10">
        <v>17505867</v>
      </c>
      <c r="M26" s="10">
        <v>198191668924</v>
      </c>
      <c r="O26" s="10">
        <v>-176518512021</v>
      </c>
      <c r="Q26" s="10">
        <f t="shared" si="1"/>
        <v>21673156903</v>
      </c>
    </row>
    <row r="27" spans="1:17" ht="21.75" customHeight="1" x14ac:dyDescent="0.2">
      <c r="A27" s="16" t="s">
        <v>207</v>
      </c>
      <c r="C27" s="10">
        <v>0</v>
      </c>
      <c r="E27" s="10">
        <v>0</v>
      </c>
      <c r="G27" s="10">
        <v>0</v>
      </c>
      <c r="I27" s="10">
        <f t="shared" si="0"/>
        <v>0</v>
      </c>
      <c r="K27" s="10">
        <v>850307</v>
      </c>
      <c r="M27" s="10">
        <v>164553409463</v>
      </c>
      <c r="O27" s="10">
        <v>-152304226696</v>
      </c>
      <c r="Q27" s="10">
        <f t="shared" si="1"/>
        <v>12249182767</v>
      </c>
    </row>
    <row r="28" spans="1:17" ht="21.75" customHeight="1" x14ac:dyDescent="0.2">
      <c r="A28" s="16" t="s">
        <v>193</v>
      </c>
      <c r="C28" s="10">
        <v>0</v>
      </c>
      <c r="E28" s="10">
        <v>0</v>
      </c>
      <c r="G28" s="10">
        <v>0</v>
      </c>
      <c r="I28" s="10">
        <f>E28+G28</f>
        <v>0</v>
      </c>
      <c r="K28" s="10">
        <v>500000</v>
      </c>
      <c r="M28" s="10">
        <v>10814888060</v>
      </c>
      <c r="O28" s="10">
        <v>-9888243750</v>
      </c>
      <c r="Q28" s="10">
        <f>M28+O28</f>
        <v>926644310</v>
      </c>
    </row>
    <row r="29" spans="1:17" ht="21.75" customHeight="1" x14ac:dyDescent="0.2">
      <c r="A29" s="16" t="s">
        <v>204</v>
      </c>
      <c r="C29" s="10">
        <v>0</v>
      </c>
      <c r="E29" s="10">
        <v>0</v>
      </c>
      <c r="G29" s="10">
        <v>0</v>
      </c>
      <c r="I29" s="10">
        <f t="shared" ref="I29:I44" si="2">E29+G29</f>
        <v>0</v>
      </c>
      <c r="K29" s="10">
        <v>1000000</v>
      </c>
      <c r="M29" s="10">
        <v>13783612511</v>
      </c>
      <c r="O29" s="10">
        <v>-13025091595</v>
      </c>
      <c r="Q29" s="10">
        <f t="shared" si="1"/>
        <v>758520916</v>
      </c>
    </row>
    <row r="30" spans="1:17" ht="21.75" customHeight="1" x14ac:dyDescent="0.2">
      <c r="A30" s="16" t="s">
        <v>47</v>
      </c>
      <c r="C30" s="10">
        <v>9217714</v>
      </c>
      <c r="E30" s="10">
        <v>273991202376</v>
      </c>
      <c r="G30" s="10">
        <v>-264299974408</v>
      </c>
      <c r="I30" s="10">
        <f t="shared" si="2"/>
        <v>9691227968</v>
      </c>
      <c r="K30" s="10">
        <v>60529870</v>
      </c>
      <c r="M30" s="10">
        <v>1514209465395</v>
      </c>
      <c r="O30" s="10">
        <v>-1414747759856</v>
      </c>
      <c r="Q30" s="10">
        <f t="shared" si="1"/>
        <v>99461705539</v>
      </c>
    </row>
    <row r="31" spans="1:17" ht="21.75" customHeight="1" x14ac:dyDescent="0.2">
      <c r="A31" s="16" t="s">
        <v>45</v>
      </c>
      <c r="C31" s="10">
        <v>24403735</v>
      </c>
      <c r="E31" s="10">
        <v>403857898590</v>
      </c>
      <c r="G31" s="10">
        <v>-389999993633</v>
      </c>
      <c r="I31" s="10">
        <f t="shared" si="2"/>
        <v>13857904957</v>
      </c>
      <c r="K31" s="10">
        <v>88303285</v>
      </c>
      <c r="M31" s="10">
        <v>1325902881707</v>
      </c>
      <c r="O31" s="10">
        <v>-1188748202606</v>
      </c>
      <c r="Q31" s="10">
        <f t="shared" si="1"/>
        <v>137154679101</v>
      </c>
    </row>
    <row r="32" spans="1:17" ht="21.75" customHeight="1" x14ac:dyDescent="0.2">
      <c r="A32" s="16" t="s">
        <v>200</v>
      </c>
      <c r="C32" s="10">
        <v>0</v>
      </c>
      <c r="E32" s="10">
        <v>0</v>
      </c>
      <c r="G32" s="10">
        <v>0</v>
      </c>
      <c r="I32" s="10">
        <f>E32+G32</f>
        <v>0</v>
      </c>
      <c r="K32" s="10">
        <v>1500000</v>
      </c>
      <c r="M32" s="10">
        <v>31880777223</v>
      </c>
      <c r="O32" s="10">
        <v>-27907403475</v>
      </c>
      <c r="Q32" s="10">
        <f>M32+O32</f>
        <v>3973373748</v>
      </c>
    </row>
    <row r="33" spans="1:22" ht="21.75" customHeight="1" x14ac:dyDescent="0.2">
      <c r="A33" s="16" t="s">
        <v>54</v>
      </c>
      <c r="C33" s="10">
        <v>0</v>
      </c>
      <c r="E33" s="10">
        <v>0</v>
      </c>
      <c r="G33" s="10">
        <v>0</v>
      </c>
      <c r="I33" s="10">
        <f>E33+G33</f>
        <v>0</v>
      </c>
      <c r="K33" s="10">
        <v>197984</v>
      </c>
      <c r="M33" s="10">
        <v>48268920335</v>
      </c>
      <c r="O33" s="10">
        <v>-39065648740</v>
      </c>
      <c r="Q33" s="10">
        <f>M33+O33</f>
        <v>9203271595</v>
      </c>
    </row>
    <row r="34" spans="1:22" ht="21.75" customHeight="1" x14ac:dyDescent="0.2">
      <c r="A34" s="16" t="s">
        <v>201</v>
      </c>
      <c r="C34" s="10">
        <v>0</v>
      </c>
      <c r="E34" s="10">
        <v>0</v>
      </c>
      <c r="G34" s="10">
        <v>0</v>
      </c>
      <c r="I34" s="10">
        <f>E34+G34</f>
        <v>0</v>
      </c>
      <c r="K34" s="10">
        <v>2000000</v>
      </c>
      <c r="M34" s="10">
        <v>21861704121</v>
      </c>
      <c r="O34" s="10">
        <v>-20024000000</v>
      </c>
      <c r="Q34" s="10">
        <f>M34+O34</f>
        <v>1837704121</v>
      </c>
    </row>
    <row r="35" spans="1:22" ht="21.75" customHeight="1" x14ac:dyDescent="0.2">
      <c r="A35" s="16" t="s">
        <v>202</v>
      </c>
      <c r="C35" s="10">
        <v>0</v>
      </c>
      <c r="E35" s="10">
        <v>0</v>
      </c>
      <c r="G35" s="10">
        <v>0</v>
      </c>
      <c r="I35" s="10">
        <f>E35+G35</f>
        <v>0</v>
      </c>
      <c r="K35" s="10">
        <v>2384959</v>
      </c>
      <c r="M35" s="10">
        <v>23246273271</v>
      </c>
      <c r="O35" s="10">
        <v>-21401027720</v>
      </c>
      <c r="Q35" s="10">
        <f>M35+O35</f>
        <v>1845245551</v>
      </c>
    </row>
    <row r="36" spans="1:22" ht="21.75" customHeight="1" x14ac:dyDescent="0.2">
      <c r="A36" s="16" t="s">
        <v>44</v>
      </c>
      <c r="C36" s="10">
        <v>32928091</v>
      </c>
      <c r="E36" s="10">
        <v>545782855456</v>
      </c>
      <c r="G36" s="10">
        <v>-527864671122</v>
      </c>
      <c r="I36" s="10">
        <f>E36+G36</f>
        <v>17918184334</v>
      </c>
      <c r="K36" s="10">
        <v>155203719</v>
      </c>
      <c r="M36" s="10">
        <v>2283805957517</v>
      </c>
      <c r="O36" s="10">
        <v>-2163950451401</v>
      </c>
      <c r="Q36" s="10">
        <f t="shared" si="1"/>
        <v>119855506116</v>
      </c>
    </row>
    <row r="37" spans="1:22" ht="21.75" customHeight="1" x14ac:dyDescent="0.2">
      <c r="A37" s="16" t="s">
        <v>42</v>
      </c>
      <c r="C37" s="10">
        <v>28976154</v>
      </c>
      <c r="E37" s="10">
        <v>567756776279</v>
      </c>
      <c r="G37" s="10">
        <v>-550752366933</v>
      </c>
      <c r="I37" s="10">
        <f t="shared" si="2"/>
        <v>17004409346</v>
      </c>
      <c r="K37" s="10">
        <v>197537606</v>
      </c>
      <c r="M37" s="10">
        <v>3352957842828</v>
      </c>
      <c r="O37" s="10">
        <v>-3138604306985</v>
      </c>
      <c r="Q37" s="10">
        <f t="shared" si="1"/>
        <v>214353535843</v>
      </c>
    </row>
    <row r="38" spans="1:22" ht="21.75" customHeight="1" x14ac:dyDescent="0.2">
      <c r="A38" s="16" t="s">
        <v>194</v>
      </c>
      <c r="C38" s="10">
        <v>0</v>
      </c>
      <c r="E38" s="10">
        <v>0</v>
      </c>
      <c r="G38" s="10">
        <v>0</v>
      </c>
      <c r="I38" s="10">
        <f t="shared" si="2"/>
        <v>0</v>
      </c>
      <c r="K38" s="10">
        <v>5000000</v>
      </c>
      <c r="M38" s="10">
        <v>57175441238</v>
      </c>
      <c r="O38" s="10">
        <v>-50060000000</v>
      </c>
      <c r="Q38" s="10">
        <f t="shared" si="1"/>
        <v>7115441238</v>
      </c>
    </row>
    <row r="39" spans="1:22" ht="21.75" customHeight="1" x14ac:dyDescent="0.2">
      <c r="A39" s="16" t="s">
        <v>195</v>
      </c>
      <c r="C39" s="10">
        <v>0</v>
      </c>
      <c r="E39" s="10">
        <v>0</v>
      </c>
      <c r="G39" s="10">
        <v>0</v>
      </c>
      <c r="I39" s="10">
        <f t="shared" si="2"/>
        <v>0</v>
      </c>
      <c r="K39" s="10">
        <v>2400000</v>
      </c>
      <c r="M39" s="10">
        <v>32431878523</v>
      </c>
      <c r="O39" s="10">
        <v>-32001952500</v>
      </c>
      <c r="Q39" s="10">
        <f t="shared" si="1"/>
        <v>429926023</v>
      </c>
    </row>
    <row r="40" spans="1:22" ht="21.75" customHeight="1" x14ac:dyDescent="0.2">
      <c r="A40" s="16" t="s">
        <v>196</v>
      </c>
      <c r="C40" s="10">
        <v>0</v>
      </c>
      <c r="E40" s="10">
        <v>0</v>
      </c>
      <c r="G40" s="10">
        <v>0</v>
      </c>
      <c r="I40" s="10">
        <f t="shared" si="2"/>
        <v>0</v>
      </c>
      <c r="K40" s="10">
        <v>300000</v>
      </c>
      <c r="M40" s="10">
        <v>6502499849</v>
      </c>
      <c r="O40" s="10">
        <v>-5179641862</v>
      </c>
      <c r="Q40" s="10">
        <f t="shared" si="1"/>
        <v>1322857987</v>
      </c>
    </row>
    <row r="41" spans="1:22" ht="21.75" customHeight="1" x14ac:dyDescent="0.2">
      <c r="A41" s="16" t="s">
        <v>197</v>
      </c>
      <c r="C41" s="10">
        <v>0</v>
      </c>
      <c r="E41" s="10">
        <v>0</v>
      </c>
      <c r="G41" s="10">
        <v>0</v>
      </c>
      <c r="I41" s="10">
        <f t="shared" si="2"/>
        <v>0</v>
      </c>
      <c r="K41" s="10">
        <v>1000000</v>
      </c>
      <c r="M41" s="10">
        <v>11313620613</v>
      </c>
      <c r="O41" s="10">
        <v>-12158650303</v>
      </c>
      <c r="Q41" s="10">
        <f t="shared" si="1"/>
        <v>-845029690</v>
      </c>
      <c r="U41" s="20">
        <v>113970366</v>
      </c>
      <c r="V41" s="20">
        <f>O41-U41</f>
        <v>-12272620669</v>
      </c>
    </row>
    <row r="42" spans="1:22" ht="21.75" customHeight="1" x14ac:dyDescent="0.2">
      <c r="A42" s="16" t="s">
        <v>198</v>
      </c>
      <c r="C42" s="10">
        <v>0</v>
      </c>
      <c r="E42" s="10">
        <v>0</v>
      </c>
      <c r="G42" s="10">
        <v>0</v>
      </c>
      <c r="I42" s="10">
        <f t="shared" si="2"/>
        <v>0</v>
      </c>
      <c r="K42" s="10">
        <v>4104676</v>
      </c>
      <c r="M42" s="10">
        <v>90100857659</v>
      </c>
      <c r="O42" s="10">
        <v>-77062160288</v>
      </c>
      <c r="Q42" s="10">
        <f t="shared" si="1"/>
        <v>13038697371</v>
      </c>
    </row>
    <row r="43" spans="1:22" ht="21.75" customHeight="1" x14ac:dyDescent="0.2">
      <c r="A43" s="16" t="s">
        <v>55</v>
      </c>
      <c r="C43" s="10">
        <v>0</v>
      </c>
      <c r="E43" s="10">
        <v>0</v>
      </c>
      <c r="G43" s="10">
        <v>0</v>
      </c>
      <c r="I43" s="10">
        <f t="shared" si="2"/>
        <v>0</v>
      </c>
      <c r="K43" s="10">
        <v>176490</v>
      </c>
      <c r="M43" s="10">
        <v>244444325769</v>
      </c>
      <c r="O43" s="10">
        <v>-198449223656</v>
      </c>
      <c r="Q43" s="10">
        <f t="shared" si="1"/>
        <v>45995102113</v>
      </c>
    </row>
    <row r="44" spans="1:22" ht="21.75" customHeight="1" x14ac:dyDescent="0.2">
      <c r="A44" s="16" t="s">
        <v>199</v>
      </c>
      <c r="C44" s="10">
        <v>0</v>
      </c>
      <c r="E44" s="10">
        <v>0</v>
      </c>
      <c r="G44" s="10">
        <v>0</v>
      </c>
      <c r="I44" s="10">
        <f t="shared" si="2"/>
        <v>0</v>
      </c>
      <c r="K44" s="10">
        <v>2000000</v>
      </c>
      <c r="M44" s="10">
        <v>22708215125</v>
      </c>
      <c r="O44" s="10">
        <v>-20044443547</v>
      </c>
      <c r="Q44" s="10">
        <f t="shared" si="1"/>
        <v>2663771578</v>
      </c>
    </row>
    <row r="45" spans="1:22" ht="21.75" customHeight="1" x14ac:dyDescent="0.2">
      <c r="A45" s="16" t="s">
        <v>82</v>
      </c>
      <c r="C45" s="10">
        <v>300000</v>
      </c>
      <c r="E45" s="10">
        <v>299941875000</v>
      </c>
      <c r="G45" s="10">
        <v>-329882062500</v>
      </c>
      <c r="I45" s="10">
        <f>E45+G45</f>
        <v>-29940187500</v>
      </c>
      <c r="K45" s="10">
        <v>300000</v>
      </c>
      <c r="M45" s="10">
        <v>299941875000</v>
      </c>
      <c r="O45" s="10">
        <v>-329940187500</v>
      </c>
      <c r="Q45" s="10">
        <f t="shared" ref="Q45:Q66" si="3">M45+O45</f>
        <v>-29998312500</v>
      </c>
    </row>
    <row r="46" spans="1:22" ht="21.75" customHeight="1" x14ac:dyDescent="0.2">
      <c r="A46" s="16" t="s">
        <v>214</v>
      </c>
      <c r="C46" s="10">
        <v>0</v>
      </c>
      <c r="E46" s="10">
        <v>0</v>
      </c>
      <c r="G46" s="10">
        <v>0</v>
      </c>
      <c r="I46" s="10">
        <f t="shared" si="0"/>
        <v>0</v>
      </c>
      <c r="K46" s="10">
        <v>6856</v>
      </c>
      <c r="M46" s="10">
        <v>6856000000</v>
      </c>
      <c r="O46" s="10">
        <v>-6649114629</v>
      </c>
      <c r="Q46" s="10">
        <f t="shared" si="3"/>
        <v>206885371</v>
      </c>
    </row>
    <row r="47" spans="1:22" ht="21.75" customHeight="1" x14ac:dyDescent="0.2">
      <c r="A47" s="16" t="s">
        <v>215</v>
      </c>
      <c r="C47" s="10">
        <v>0</v>
      </c>
      <c r="E47" s="10">
        <v>0</v>
      </c>
      <c r="G47" s="10">
        <v>0</v>
      </c>
      <c r="I47" s="10">
        <f t="shared" si="0"/>
        <v>0</v>
      </c>
      <c r="K47" s="10">
        <v>534500</v>
      </c>
      <c r="M47" s="10">
        <v>534500000000</v>
      </c>
      <c r="O47" s="10">
        <v>-497336921341</v>
      </c>
      <c r="Q47" s="10">
        <f t="shared" si="3"/>
        <v>37163078659</v>
      </c>
    </row>
    <row r="48" spans="1:22" ht="21.75" customHeight="1" x14ac:dyDescent="0.2">
      <c r="A48" s="16" t="s">
        <v>216</v>
      </c>
      <c r="C48" s="10">
        <v>0</v>
      </c>
      <c r="E48" s="10">
        <v>0</v>
      </c>
      <c r="G48" s="10">
        <v>0</v>
      </c>
      <c r="I48" s="10">
        <f t="shared" si="0"/>
        <v>0</v>
      </c>
      <c r="K48" s="10">
        <v>10690</v>
      </c>
      <c r="M48" s="10">
        <v>10690000000</v>
      </c>
      <c r="O48" s="10">
        <v>-10341769214</v>
      </c>
      <c r="Q48" s="10">
        <f t="shared" si="3"/>
        <v>348230786</v>
      </c>
    </row>
    <row r="49" spans="1:17" ht="21.75" customHeight="1" x14ac:dyDescent="0.2">
      <c r="A49" s="16" t="s">
        <v>217</v>
      </c>
      <c r="C49" s="10">
        <v>0</v>
      </c>
      <c r="E49" s="10">
        <v>0</v>
      </c>
      <c r="G49" s="10">
        <v>0</v>
      </c>
      <c r="I49" s="10">
        <f t="shared" si="0"/>
        <v>0</v>
      </c>
      <c r="K49" s="10">
        <v>368100</v>
      </c>
      <c r="M49" s="10">
        <v>368100000000</v>
      </c>
      <c r="O49" s="10">
        <v>-327512817540</v>
      </c>
      <c r="Q49" s="10">
        <f t="shared" si="3"/>
        <v>40587182460</v>
      </c>
    </row>
    <row r="50" spans="1:17" ht="21.75" customHeight="1" x14ac:dyDescent="0.2">
      <c r="A50" s="16" t="s">
        <v>218</v>
      </c>
      <c r="C50" s="10">
        <v>0</v>
      </c>
      <c r="E50" s="10">
        <v>0</v>
      </c>
      <c r="G50" s="10">
        <v>0</v>
      </c>
      <c r="I50" s="10">
        <f t="shared" si="0"/>
        <v>0</v>
      </c>
      <c r="K50" s="10">
        <v>10000</v>
      </c>
      <c r="M50" s="10">
        <v>10000000000</v>
      </c>
      <c r="O50" s="10">
        <v>-9603759003</v>
      </c>
      <c r="Q50" s="10">
        <f t="shared" si="3"/>
        <v>396240997</v>
      </c>
    </row>
    <row r="51" spans="1:17" ht="21.75" customHeight="1" x14ac:dyDescent="0.2">
      <c r="A51" s="16" t="s">
        <v>219</v>
      </c>
      <c r="C51" s="10">
        <v>0</v>
      </c>
      <c r="E51" s="10">
        <v>0</v>
      </c>
      <c r="G51" s="10">
        <v>0</v>
      </c>
      <c r="I51" s="10">
        <f t="shared" si="0"/>
        <v>0</v>
      </c>
      <c r="K51" s="10">
        <v>10000</v>
      </c>
      <c r="M51" s="10">
        <v>10000000000</v>
      </c>
      <c r="O51" s="10">
        <v>-9550968573</v>
      </c>
      <c r="Q51" s="10">
        <f t="shared" si="3"/>
        <v>449031427</v>
      </c>
    </row>
    <row r="52" spans="1:17" ht="21.75" customHeight="1" x14ac:dyDescent="0.2">
      <c r="A52" s="16" t="s">
        <v>220</v>
      </c>
      <c r="C52" s="10">
        <v>0</v>
      </c>
      <c r="E52" s="10">
        <v>0</v>
      </c>
      <c r="G52" s="10">
        <v>0</v>
      </c>
      <c r="I52" s="10">
        <f t="shared" si="0"/>
        <v>0</v>
      </c>
      <c r="K52" s="10">
        <v>268800</v>
      </c>
      <c r="M52" s="10">
        <v>251653936371</v>
      </c>
      <c r="O52" s="10">
        <v>-217664349184</v>
      </c>
      <c r="Q52" s="10">
        <f t="shared" si="3"/>
        <v>33989587187</v>
      </c>
    </row>
    <row r="53" spans="1:17" ht="21.75" customHeight="1" x14ac:dyDescent="0.2">
      <c r="A53" s="16" t="s">
        <v>221</v>
      </c>
      <c r="C53" s="10">
        <v>0</v>
      </c>
      <c r="E53" s="10">
        <v>0</v>
      </c>
      <c r="G53" s="10">
        <v>0</v>
      </c>
      <c r="I53" s="10">
        <f t="shared" si="0"/>
        <v>0</v>
      </c>
      <c r="K53" s="10">
        <v>51903</v>
      </c>
      <c r="M53" s="10">
        <v>51903000000</v>
      </c>
      <c r="O53" s="10">
        <v>-44160928350</v>
      </c>
      <c r="Q53" s="10">
        <f t="shared" si="3"/>
        <v>7742071650</v>
      </c>
    </row>
    <row r="54" spans="1:17" ht="21.75" customHeight="1" x14ac:dyDescent="0.2">
      <c r="A54" s="16" t="s">
        <v>222</v>
      </c>
      <c r="C54" s="10">
        <v>0</v>
      </c>
      <c r="E54" s="10">
        <v>0</v>
      </c>
      <c r="G54" s="10">
        <v>0</v>
      </c>
      <c r="I54" s="10">
        <f t="shared" si="0"/>
        <v>0</v>
      </c>
      <c r="K54" s="10">
        <v>28400</v>
      </c>
      <c r="M54" s="10">
        <v>28400000000</v>
      </c>
      <c r="O54" s="10">
        <v>-24277598887</v>
      </c>
      <c r="Q54" s="10">
        <f t="shared" si="3"/>
        <v>4122401113</v>
      </c>
    </row>
    <row r="55" spans="1:17" ht="21.75" customHeight="1" x14ac:dyDescent="0.2">
      <c r="A55" s="16" t="s">
        <v>223</v>
      </c>
      <c r="C55" s="10">
        <v>0</v>
      </c>
      <c r="E55" s="10">
        <v>0</v>
      </c>
      <c r="G55" s="10">
        <v>0</v>
      </c>
      <c r="I55" s="10">
        <f t="shared" si="0"/>
        <v>0</v>
      </c>
      <c r="K55" s="10">
        <v>250000</v>
      </c>
      <c r="M55" s="10">
        <v>249980937500</v>
      </c>
      <c r="O55" s="10">
        <v>-243974837500</v>
      </c>
      <c r="Q55" s="10">
        <f t="shared" si="3"/>
        <v>6006100000</v>
      </c>
    </row>
    <row r="56" spans="1:17" ht="21.75" customHeight="1" x14ac:dyDescent="0.2">
      <c r="A56" s="16" t="s">
        <v>224</v>
      </c>
      <c r="C56" s="10">
        <v>0</v>
      </c>
      <c r="E56" s="10">
        <v>0</v>
      </c>
      <c r="G56" s="10">
        <v>0</v>
      </c>
      <c r="I56" s="10">
        <f t="shared" si="0"/>
        <v>0</v>
      </c>
      <c r="K56" s="10">
        <v>985000</v>
      </c>
      <c r="M56" s="10">
        <v>948079838086</v>
      </c>
      <c r="O56" s="10">
        <v>-907503135238</v>
      </c>
      <c r="Q56" s="10">
        <f t="shared" si="3"/>
        <v>40576702848</v>
      </c>
    </row>
    <row r="57" spans="1:17" ht="21.75" customHeight="1" x14ac:dyDescent="0.2">
      <c r="A57" s="16" t="s">
        <v>70</v>
      </c>
      <c r="C57" s="10">
        <v>0</v>
      </c>
      <c r="E57" s="10">
        <v>0</v>
      </c>
      <c r="G57" s="10">
        <v>0</v>
      </c>
      <c r="I57" s="10">
        <f t="shared" si="0"/>
        <v>0</v>
      </c>
      <c r="K57" s="10">
        <v>34511</v>
      </c>
      <c r="M57" s="10">
        <v>28761205690</v>
      </c>
      <c r="O57" s="10">
        <v>-23821385771</v>
      </c>
      <c r="Q57" s="10">
        <f t="shared" si="3"/>
        <v>4939819919</v>
      </c>
    </row>
    <row r="58" spans="1:17" ht="21.75" customHeight="1" x14ac:dyDescent="0.2">
      <c r="A58" s="16" t="s">
        <v>225</v>
      </c>
      <c r="C58" s="10">
        <v>0</v>
      </c>
      <c r="E58" s="10">
        <v>0</v>
      </c>
      <c r="G58" s="10">
        <v>0</v>
      </c>
      <c r="I58" s="10">
        <f t="shared" si="0"/>
        <v>0</v>
      </c>
      <c r="K58" s="10">
        <v>400000</v>
      </c>
      <c r="M58" s="10">
        <v>403492000000</v>
      </c>
      <c r="O58" s="10">
        <v>-439920250000</v>
      </c>
      <c r="Q58" s="10">
        <f t="shared" si="3"/>
        <v>-36428250000</v>
      </c>
    </row>
    <row r="59" spans="1:17" ht="21.75" customHeight="1" x14ac:dyDescent="0.2">
      <c r="A59" s="16" t="s">
        <v>76</v>
      </c>
      <c r="C59" s="10">
        <v>0</v>
      </c>
      <c r="E59" s="10">
        <v>0</v>
      </c>
      <c r="G59" s="10">
        <v>0</v>
      </c>
      <c r="I59" s="10">
        <f t="shared" si="0"/>
        <v>0</v>
      </c>
      <c r="K59" s="10">
        <v>1500000</v>
      </c>
      <c r="M59" s="10">
        <v>1487142857613</v>
      </c>
      <c r="O59" s="10">
        <v>-1523076508917</v>
      </c>
      <c r="Q59" s="10">
        <f t="shared" si="3"/>
        <v>-35933651304</v>
      </c>
    </row>
    <row r="60" spans="1:17" ht="21.75" customHeight="1" x14ac:dyDescent="0.2">
      <c r="A60" s="16" t="s">
        <v>226</v>
      </c>
      <c r="C60" s="10">
        <v>0</v>
      </c>
      <c r="E60" s="10">
        <v>0</v>
      </c>
      <c r="G60" s="10">
        <v>0</v>
      </c>
      <c r="I60" s="10">
        <f t="shared" si="0"/>
        <v>0</v>
      </c>
      <c r="K60" s="10">
        <v>900000</v>
      </c>
      <c r="M60" s="10">
        <v>918507000000</v>
      </c>
      <c r="O60" s="10">
        <v>-868075332823</v>
      </c>
      <c r="Q60" s="10">
        <f t="shared" si="3"/>
        <v>50431667177</v>
      </c>
    </row>
    <row r="61" spans="1:17" ht="21.75" customHeight="1" x14ac:dyDescent="0.2">
      <c r="A61" s="16" t="s">
        <v>227</v>
      </c>
      <c r="C61" s="10">
        <v>0</v>
      </c>
      <c r="E61" s="10">
        <v>0</v>
      </c>
      <c r="G61" s="10">
        <v>0</v>
      </c>
      <c r="I61" s="10">
        <f t="shared" si="0"/>
        <v>0</v>
      </c>
      <c r="K61" s="10">
        <v>2107459</v>
      </c>
      <c r="M61" s="10">
        <v>1993024498418</v>
      </c>
      <c r="O61" s="10">
        <v>-1904673566686</v>
      </c>
      <c r="Q61" s="10">
        <f t="shared" si="3"/>
        <v>88350931732</v>
      </c>
    </row>
    <row r="62" spans="1:17" ht="21.75" customHeight="1" x14ac:dyDescent="0.2">
      <c r="A62" s="16" t="s">
        <v>228</v>
      </c>
      <c r="C62" s="10">
        <v>0</v>
      </c>
      <c r="E62" s="10">
        <v>0</v>
      </c>
      <c r="G62" s="10">
        <v>0</v>
      </c>
      <c r="I62" s="10">
        <f t="shared" si="0"/>
        <v>0</v>
      </c>
      <c r="K62" s="10">
        <v>800000</v>
      </c>
      <c r="M62" s="10">
        <v>787610060023</v>
      </c>
      <c r="O62" s="10">
        <v>-744425848355</v>
      </c>
      <c r="Q62" s="10">
        <f t="shared" si="3"/>
        <v>43184211668</v>
      </c>
    </row>
    <row r="63" spans="1:17" ht="21.75" customHeight="1" x14ac:dyDescent="0.2">
      <c r="A63" s="16" t="s">
        <v>91</v>
      </c>
      <c r="C63" s="10">
        <v>0</v>
      </c>
      <c r="E63" s="10">
        <v>0</v>
      </c>
      <c r="G63" s="10">
        <v>0</v>
      </c>
      <c r="I63" s="10">
        <f t="shared" si="0"/>
        <v>0</v>
      </c>
      <c r="K63" s="10">
        <v>1330000</v>
      </c>
      <c r="M63" s="10">
        <v>1151751894193</v>
      </c>
      <c r="O63" s="10">
        <v>-1148349453564</v>
      </c>
      <c r="Q63" s="10">
        <f t="shared" si="3"/>
        <v>3402440629</v>
      </c>
    </row>
    <row r="64" spans="1:17" ht="21.75" customHeight="1" x14ac:dyDescent="0.2">
      <c r="A64" s="16" t="s">
        <v>229</v>
      </c>
      <c r="C64" s="10">
        <v>0</v>
      </c>
      <c r="E64" s="10">
        <v>0</v>
      </c>
      <c r="G64" s="10">
        <v>0</v>
      </c>
      <c r="I64" s="10">
        <f t="shared" si="0"/>
        <v>0</v>
      </c>
      <c r="K64" s="10">
        <v>1880000</v>
      </c>
      <c r="M64" s="10">
        <v>1727623600000</v>
      </c>
      <c r="O64" s="10">
        <v>-1700500000000</v>
      </c>
      <c r="Q64" s="10">
        <f t="shared" si="3"/>
        <v>27123600000</v>
      </c>
    </row>
    <row r="65" spans="1:17" ht="21.75" customHeight="1" x14ac:dyDescent="0.2">
      <c r="A65" s="16" t="s">
        <v>230</v>
      </c>
      <c r="C65" s="10">
        <v>0</v>
      </c>
      <c r="E65" s="10">
        <v>0</v>
      </c>
      <c r="G65" s="10">
        <v>0</v>
      </c>
      <c r="I65" s="10">
        <f t="shared" si="0"/>
        <v>0</v>
      </c>
      <c r="K65" s="10">
        <v>275000</v>
      </c>
      <c r="M65" s="10">
        <v>257427640959</v>
      </c>
      <c r="O65" s="10">
        <v>-252235326350</v>
      </c>
      <c r="Q65" s="10">
        <f t="shared" si="3"/>
        <v>5192314609</v>
      </c>
    </row>
    <row r="66" spans="1:17" ht="21.75" customHeight="1" x14ac:dyDescent="0.2">
      <c r="A66" s="8" t="s">
        <v>106</v>
      </c>
      <c r="C66" s="11">
        <v>0</v>
      </c>
      <c r="E66" s="11">
        <v>0</v>
      </c>
      <c r="G66" s="11">
        <v>0</v>
      </c>
      <c r="I66" s="11">
        <f t="shared" si="0"/>
        <v>0</v>
      </c>
      <c r="K66" s="11">
        <v>2195000</v>
      </c>
      <c r="M66" s="11">
        <v>1861186997500</v>
      </c>
      <c r="O66" s="11">
        <v>-2087949850000</v>
      </c>
      <c r="Q66" s="11">
        <f t="shared" si="3"/>
        <v>-226762852500</v>
      </c>
    </row>
    <row r="67" spans="1:17" ht="21.75" customHeight="1" thickBot="1" x14ac:dyDescent="0.25">
      <c r="A67" s="13" t="s">
        <v>21</v>
      </c>
      <c r="C67" s="14">
        <f>SUM(C8:C66)</f>
        <v>95825694</v>
      </c>
      <c r="E67" s="14">
        <f>SUM(E8:E66)</f>
        <v>2091330607701</v>
      </c>
      <c r="G67" s="14">
        <f>SUM(G8:G66)</f>
        <v>-2062799068596</v>
      </c>
      <c r="I67" s="14">
        <f>SUM(I8:I66)</f>
        <v>28531539101</v>
      </c>
      <c r="K67" s="14">
        <f>SUM(K8:K66)</f>
        <v>641675755</v>
      </c>
      <c r="M67" s="14">
        <f>SUM(M8:M66)</f>
        <v>23383674955556</v>
      </c>
      <c r="O67" s="14">
        <f>SUM(O8:O66)</f>
        <v>-22615950021208</v>
      </c>
      <c r="Q67" s="14">
        <f>SUM(Q8:Q66)</f>
        <v>767724934348</v>
      </c>
    </row>
    <row r="68" spans="1:17" ht="13.5" thickTop="1" x14ac:dyDescent="0.2">
      <c r="E68" s="20">
        <v>2091388732701</v>
      </c>
      <c r="I68" s="20">
        <v>28531539101</v>
      </c>
    </row>
    <row r="69" spans="1:17" x14ac:dyDescent="0.2">
      <c r="E69" s="20">
        <v>58125000</v>
      </c>
    </row>
    <row r="70" spans="1:17" x14ac:dyDescent="0.2">
      <c r="E70" s="20">
        <f>E68-E69</f>
        <v>2091330607701</v>
      </c>
      <c r="I70" s="20">
        <v>28531539101</v>
      </c>
      <c r="Q70" s="20">
        <v>-2032285589</v>
      </c>
    </row>
    <row r="71" spans="1:17" x14ac:dyDescent="0.2">
      <c r="E71" s="20">
        <f>E67-E70</f>
        <v>0</v>
      </c>
      <c r="Q71" s="20">
        <v>-3418711562</v>
      </c>
    </row>
    <row r="72" spans="1:17" x14ac:dyDescent="0.2">
      <c r="Q72" s="20">
        <v>773175931499</v>
      </c>
    </row>
    <row r="73" spans="1:17" x14ac:dyDescent="0.2">
      <c r="I73" s="20">
        <f>I70-I67</f>
        <v>0</v>
      </c>
      <c r="Q73" s="20">
        <f>SUM(Q70:Q72)</f>
        <v>767724934348</v>
      </c>
    </row>
    <row r="74" spans="1:17" x14ac:dyDescent="0.2">
      <c r="Q74" s="20">
        <f>Q73-Q67</f>
        <v>0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B28"/>
  <sheetViews>
    <sheetView rightToLeft="1" view="pageBreakPreview" zoomScale="60" zoomScaleNormal="100" workbookViewId="0">
      <selection activeCell="H14" sqref="H14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6.28515625" bestFit="1" customWidth="1"/>
    <col min="9" max="9" width="1.28515625" customWidth="1"/>
    <col min="10" max="10" width="17.2851562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6.2851562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8" ht="14.45" customHeight="1" x14ac:dyDescent="0.2">
      <c r="A4" s="1" t="s">
        <v>3</v>
      </c>
      <c r="B4" s="39" t="s">
        <v>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ht="14.45" customHeight="1" x14ac:dyDescent="0.2">
      <c r="A5" s="39" t="s">
        <v>5</v>
      </c>
      <c r="B5" s="39"/>
      <c r="C5" s="39" t="s">
        <v>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ht="14.45" customHeight="1" x14ac:dyDescent="0.2">
      <c r="F6" s="40" t="s">
        <v>7</v>
      </c>
      <c r="G6" s="40"/>
      <c r="H6" s="40"/>
      <c r="I6" s="40"/>
      <c r="J6" s="40"/>
      <c r="L6" s="40" t="s">
        <v>8</v>
      </c>
      <c r="M6" s="40"/>
      <c r="N6" s="40"/>
      <c r="O6" s="40"/>
      <c r="P6" s="40"/>
      <c r="Q6" s="40"/>
      <c r="R6" s="40"/>
      <c r="T6" s="40" t="s">
        <v>9</v>
      </c>
      <c r="U6" s="40"/>
      <c r="V6" s="40"/>
      <c r="W6" s="40"/>
      <c r="X6" s="40"/>
      <c r="Y6" s="40"/>
      <c r="Z6" s="40"/>
      <c r="AA6" s="40"/>
      <c r="AB6" s="40"/>
    </row>
    <row r="7" spans="1:28" ht="14.45" customHeight="1" x14ac:dyDescent="0.2">
      <c r="F7" s="3"/>
      <c r="G7" s="3"/>
      <c r="H7" s="3"/>
      <c r="I7" s="3"/>
      <c r="J7" s="3"/>
      <c r="L7" s="41" t="s">
        <v>10</v>
      </c>
      <c r="M7" s="41"/>
      <c r="N7" s="41"/>
      <c r="O7" s="3"/>
      <c r="P7" s="41" t="s">
        <v>11</v>
      </c>
      <c r="Q7" s="41"/>
      <c r="R7" s="41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0" t="s">
        <v>12</v>
      </c>
      <c r="B8" s="40"/>
      <c r="C8" s="40"/>
      <c r="E8" s="40" t="s">
        <v>13</v>
      </c>
      <c r="F8" s="4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43" t="s">
        <v>19</v>
      </c>
      <c r="B9" s="43"/>
      <c r="C9" s="43"/>
      <c r="E9" s="44">
        <v>17144</v>
      </c>
      <c r="F9" s="44"/>
      <c r="H9" s="6">
        <v>37057615</v>
      </c>
      <c r="J9" s="6">
        <v>78524981</v>
      </c>
      <c r="L9" s="6">
        <v>0</v>
      </c>
      <c r="N9" s="6">
        <v>0</v>
      </c>
      <c r="P9" s="6">
        <v>0</v>
      </c>
      <c r="R9" s="6">
        <v>0</v>
      </c>
      <c r="T9" s="6">
        <v>17144</v>
      </c>
      <c r="V9" s="6">
        <v>3454</v>
      </c>
      <c r="X9" s="6">
        <v>37057611</v>
      </c>
      <c r="Z9" s="6">
        <v>58757641.143519998</v>
      </c>
      <c r="AB9" s="7">
        <v>0</v>
      </c>
    </row>
    <row r="10" spans="1:28" ht="21.75" customHeight="1" x14ac:dyDescent="0.2">
      <c r="A10" s="45" t="s">
        <v>20</v>
      </c>
      <c r="B10" s="45"/>
      <c r="C10" s="45"/>
      <c r="D10" s="9"/>
      <c r="E10" s="46">
        <v>10450000</v>
      </c>
      <c r="F10" s="47"/>
      <c r="H10" s="11">
        <v>34733814793</v>
      </c>
      <c r="J10" s="11">
        <v>31418741145</v>
      </c>
      <c r="L10" s="11">
        <v>0</v>
      </c>
      <c r="N10" s="11">
        <v>0</v>
      </c>
      <c r="P10" s="11">
        <v>0</v>
      </c>
      <c r="R10" s="11">
        <v>0</v>
      </c>
      <c r="T10" s="11">
        <v>10450000</v>
      </c>
      <c r="V10" s="11">
        <v>2516</v>
      </c>
      <c r="X10" s="11">
        <v>34733814793</v>
      </c>
      <c r="Z10" s="11">
        <v>26088961294</v>
      </c>
      <c r="AB10" s="12">
        <v>0.08</v>
      </c>
    </row>
    <row r="11" spans="1:28" ht="21.75" customHeight="1" thickBot="1" x14ac:dyDescent="0.25">
      <c r="A11" s="42" t="s">
        <v>21</v>
      </c>
      <c r="B11" s="42"/>
      <c r="C11" s="42"/>
      <c r="D11" s="42"/>
      <c r="F11" s="14">
        <f>SUM(E9:F10)</f>
        <v>10467144</v>
      </c>
      <c r="H11" s="14">
        <f>SUM(H9:H10)</f>
        <v>34770872408</v>
      </c>
      <c r="J11" s="14">
        <f>SUM(J9:J10)</f>
        <v>31497266126</v>
      </c>
      <c r="L11" s="14">
        <v>0</v>
      </c>
      <c r="N11" s="14">
        <v>0</v>
      </c>
      <c r="P11" s="14">
        <v>0</v>
      </c>
      <c r="R11" s="14">
        <v>0</v>
      </c>
      <c r="T11" s="14">
        <v>10467144</v>
      </c>
      <c r="V11" s="14"/>
      <c r="X11" s="14">
        <v>34770872404</v>
      </c>
      <c r="Z11" s="14">
        <v>26147718935.143501</v>
      </c>
      <c r="AB11" s="15">
        <v>0.08</v>
      </c>
    </row>
    <row r="12" spans="1:28" ht="13.5" thickTop="1" x14ac:dyDescent="0.2">
      <c r="H12" s="20">
        <v>34770872408</v>
      </c>
      <c r="J12" s="20">
        <v>34770872408</v>
      </c>
      <c r="X12" s="20">
        <v>34770872404</v>
      </c>
      <c r="Z12" s="20">
        <f>X12-X13</f>
        <v>26147718935</v>
      </c>
    </row>
    <row r="13" spans="1:28" x14ac:dyDescent="0.2">
      <c r="H13" s="20">
        <f>H11-H12</f>
        <v>0</v>
      </c>
      <c r="J13" s="20">
        <v>3273606282</v>
      </c>
      <c r="X13" s="20">
        <v>8623153469</v>
      </c>
      <c r="Z13" s="20">
        <f>Z11-Z12</f>
        <v>0.14350128173828125</v>
      </c>
    </row>
    <row r="14" spans="1:28" x14ac:dyDescent="0.2">
      <c r="J14" s="20">
        <f>J12-J13</f>
        <v>31497266126</v>
      </c>
      <c r="X14" s="20">
        <f>X11-X12</f>
        <v>0</v>
      </c>
    </row>
    <row r="15" spans="1:28" x14ac:dyDescent="0.2">
      <c r="J15" s="20">
        <f>J11-J14</f>
        <v>0</v>
      </c>
    </row>
    <row r="24" spans="22:22" x14ac:dyDescent="0.2">
      <c r="V24" s="20"/>
    </row>
    <row r="26" spans="22:22" x14ac:dyDescent="0.2">
      <c r="V26" s="20"/>
    </row>
    <row r="28" spans="22:22" x14ac:dyDescent="0.2">
      <c r="V28" s="20"/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21.75" customHeight="1" x14ac:dyDescent="0.2">
      <c r="A2" s="37" t="s">
        <v>152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7.35" customHeight="1" x14ac:dyDescent="0.2"/>
    <row r="5" spans="1:25" ht="14.45" customHeight="1" x14ac:dyDescent="0.2">
      <c r="A5" s="39" t="s">
        <v>303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1:25" ht="7.35" customHeight="1" x14ac:dyDescent="0.2"/>
    <row r="7" spans="1:25" ht="14.45" customHeight="1" x14ac:dyDescent="0.2">
      <c r="E7" s="40" t="s">
        <v>171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Y7" s="2" t="s">
        <v>172</v>
      </c>
    </row>
    <row r="8" spans="1:25" ht="29.1" customHeight="1" x14ac:dyDescent="0.2">
      <c r="A8" s="2" t="s">
        <v>304</v>
      </c>
      <c r="C8" s="2" t="s">
        <v>305</v>
      </c>
      <c r="E8" s="19" t="s">
        <v>26</v>
      </c>
      <c r="F8" s="3"/>
      <c r="G8" s="19" t="s">
        <v>13</v>
      </c>
      <c r="H8" s="3"/>
      <c r="I8" s="19" t="s">
        <v>25</v>
      </c>
      <c r="J8" s="3"/>
      <c r="K8" s="19" t="s">
        <v>306</v>
      </c>
      <c r="L8" s="3"/>
      <c r="M8" s="19" t="s">
        <v>307</v>
      </c>
      <c r="N8" s="3"/>
      <c r="O8" s="19" t="s">
        <v>308</v>
      </c>
      <c r="P8" s="3"/>
      <c r="Q8" s="19" t="s">
        <v>309</v>
      </c>
      <c r="R8" s="3"/>
      <c r="S8" s="19" t="s">
        <v>310</v>
      </c>
      <c r="T8" s="3"/>
      <c r="U8" s="19" t="s">
        <v>311</v>
      </c>
      <c r="V8" s="3"/>
      <c r="W8" s="19" t="s">
        <v>312</v>
      </c>
      <c r="Y8" s="19" t="s">
        <v>312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R59"/>
  <sheetViews>
    <sheetView rightToLeft="1" topLeftCell="A16" workbookViewId="0">
      <selection activeCell="Q26" activeCellId="1" sqref="A26:A46 Q26:Q46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8.5703125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11" bestFit="1" customWidth="1"/>
    <col min="12" max="12" width="1.28515625" customWidth="1"/>
    <col min="13" max="13" width="18.5703125" bestFit="1" customWidth="1"/>
    <col min="14" max="14" width="1.28515625" customWidth="1"/>
    <col min="15" max="15" width="18.42578125" bestFit="1" customWidth="1"/>
    <col min="16" max="16" width="1.28515625" customWidth="1"/>
    <col min="17" max="17" width="16.85546875" bestFit="1" customWidth="1"/>
    <col min="18" max="18" width="1.28515625" customWidth="1"/>
    <col min="19" max="19" width="0.28515625" customWidth="1"/>
  </cols>
  <sheetData>
    <row r="1" spans="1:18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8" ht="21.75" customHeight="1" x14ac:dyDescent="0.2">
      <c r="A2" s="37" t="s">
        <v>152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4.45" customHeight="1" x14ac:dyDescent="0.2"/>
    <row r="5" spans="1:18" ht="14.45" customHeight="1" x14ac:dyDescent="0.2">
      <c r="A5" s="39" t="s">
        <v>313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14.45" customHeight="1" x14ac:dyDescent="0.2">
      <c r="A6" s="40" t="s">
        <v>155</v>
      </c>
      <c r="C6" s="40" t="s">
        <v>171</v>
      </c>
      <c r="D6" s="40"/>
      <c r="E6" s="40"/>
      <c r="F6" s="40"/>
      <c r="G6" s="40"/>
      <c r="H6" s="40"/>
      <c r="I6" s="40"/>
      <c r="K6" s="40" t="s">
        <v>172</v>
      </c>
      <c r="L6" s="40"/>
      <c r="M6" s="40"/>
      <c r="N6" s="40"/>
      <c r="O6" s="40"/>
      <c r="P6" s="40"/>
      <c r="Q6" s="40"/>
      <c r="R6" s="40"/>
    </row>
    <row r="7" spans="1:18" ht="41.25" customHeight="1" x14ac:dyDescent="0.2">
      <c r="A7" s="40"/>
      <c r="C7" s="19" t="s">
        <v>13</v>
      </c>
      <c r="D7" s="3"/>
      <c r="E7" s="19" t="s">
        <v>15</v>
      </c>
      <c r="F7" s="3"/>
      <c r="G7" s="19" t="s">
        <v>301</v>
      </c>
      <c r="H7" s="3"/>
      <c r="I7" s="19" t="s">
        <v>314</v>
      </c>
      <c r="K7" s="19" t="s">
        <v>13</v>
      </c>
      <c r="L7" s="3"/>
      <c r="M7" s="19" t="s">
        <v>15</v>
      </c>
      <c r="N7" s="3"/>
      <c r="O7" s="19" t="s">
        <v>301</v>
      </c>
      <c r="P7" s="3"/>
      <c r="Q7" s="52" t="s">
        <v>314</v>
      </c>
      <c r="R7" s="52"/>
    </row>
    <row r="8" spans="1:18" ht="21.75" customHeight="1" x14ac:dyDescent="0.2">
      <c r="A8" s="5" t="s">
        <v>20</v>
      </c>
      <c r="C8" s="6">
        <v>10450000</v>
      </c>
      <c r="E8" s="6">
        <v>26088961294</v>
      </c>
      <c r="G8" s="6">
        <v>-31418741146</v>
      </c>
      <c r="I8" s="6">
        <f>E8+G8</f>
        <v>-5329779852</v>
      </c>
      <c r="K8" s="6">
        <v>10450000</v>
      </c>
      <c r="M8" s="6">
        <v>26088961294</v>
      </c>
      <c r="O8" s="6">
        <v>-34733814793</v>
      </c>
      <c r="Q8" s="59">
        <f>M8+O8</f>
        <v>-8644853499</v>
      </c>
      <c r="R8" s="59"/>
    </row>
    <row r="9" spans="1:18" ht="21.75" customHeight="1" x14ac:dyDescent="0.2">
      <c r="A9" s="16" t="s">
        <v>19</v>
      </c>
      <c r="C9" s="10">
        <v>17144</v>
      </c>
      <c r="E9" s="10">
        <v>58757641</v>
      </c>
      <c r="G9" s="10">
        <v>-78524977</v>
      </c>
      <c r="I9" s="10">
        <f t="shared" ref="I9:I45" si="0">E9+G9</f>
        <v>-19767336</v>
      </c>
      <c r="K9" s="10">
        <v>17144</v>
      </c>
      <c r="M9" s="10">
        <v>58757641</v>
      </c>
      <c r="O9" s="10">
        <v>-52853059</v>
      </c>
      <c r="Q9" s="58">
        <f t="shared" ref="Q9:Q46" si="1">M9+O9</f>
        <v>5904582</v>
      </c>
      <c r="R9" s="58"/>
    </row>
    <row r="10" spans="1:18" ht="21.75" customHeight="1" x14ac:dyDescent="0.2">
      <c r="A10" s="16" t="s">
        <v>54</v>
      </c>
      <c r="C10" s="10">
        <v>67601</v>
      </c>
      <c r="E10" s="10">
        <v>35548540989</v>
      </c>
      <c r="G10" s="10">
        <v>-28446057417</v>
      </c>
      <c r="I10" s="10">
        <f t="shared" si="0"/>
        <v>7102483572</v>
      </c>
      <c r="K10" s="10">
        <v>67601</v>
      </c>
      <c r="M10" s="10">
        <v>35548540989</v>
      </c>
      <c r="O10" s="10">
        <v>-20024907003</v>
      </c>
      <c r="Q10" s="58">
        <f t="shared" si="1"/>
        <v>15523633986</v>
      </c>
      <c r="R10" s="58"/>
    </row>
    <row r="11" spans="1:18" ht="21.75" customHeight="1" x14ac:dyDescent="0.2">
      <c r="A11" s="16" t="s">
        <v>53</v>
      </c>
      <c r="C11" s="10">
        <v>156312</v>
      </c>
      <c r="E11" s="10">
        <v>201044430288</v>
      </c>
      <c r="G11" s="10">
        <v>-229119159672</v>
      </c>
      <c r="I11" s="10">
        <f t="shared" si="0"/>
        <v>-28074729384</v>
      </c>
      <c r="K11" s="10">
        <v>156312</v>
      </c>
      <c r="M11" s="10">
        <v>201044430288</v>
      </c>
      <c r="O11" s="10">
        <v>-145262949968</v>
      </c>
      <c r="Q11" s="58">
        <f t="shared" si="1"/>
        <v>55781480320</v>
      </c>
      <c r="R11" s="58"/>
    </row>
    <row r="12" spans="1:18" ht="21.75" customHeight="1" x14ac:dyDescent="0.2">
      <c r="A12" s="16" t="s">
        <v>208</v>
      </c>
      <c r="C12" s="10">
        <v>2461</v>
      </c>
      <c r="E12" s="10">
        <v>112034325283</v>
      </c>
      <c r="G12" s="10">
        <v>-127527764890</v>
      </c>
      <c r="I12" s="10">
        <f t="shared" si="0"/>
        <v>-15493439607</v>
      </c>
      <c r="K12" s="10">
        <v>2461</v>
      </c>
      <c r="M12" s="10">
        <v>112034325283</v>
      </c>
      <c r="O12" s="10">
        <v>-82920525474</v>
      </c>
      <c r="Q12" s="58">
        <f t="shared" si="1"/>
        <v>29113799809</v>
      </c>
      <c r="R12" s="58"/>
    </row>
    <row r="13" spans="1:18" ht="21.75" customHeight="1" x14ac:dyDescent="0.2">
      <c r="A13" s="16" t="s">
        <v>209</v>
      </c>
      <c r="C13" s="10">
        <v>89441</v>
      </c>
      <c r="E13" s="10">
        <v>167228463787</v>
      </c>
      <c r="G13" s="10">
        <v>-186616857680</v>
      </c>
      <c r="I13" s="10">
        <f t="shared" si="0"/>
        <v>-19388393893</v>
      </c>
      <c r="K13" s="10">
        <v>89441</v>
      </c>
      <c r="M13" s="10">
        <v>167228463787</v>
      </c>
      <c r="O13" s="10">
        <v>-117197314971</v>
      </c>
      <c r="Q13" s="58">
        <f t="shared" si="1"/>
        <v>50031148816</v>
      </c>
      <c r="R13" s="58"/>
    </row>
    <row r="14" spans="1:18" ht="21.75" customHeight="1" x14ac:dyDescent="0.2">
      <c r="A14" s="16" t="s">
        <v>55</v>
      </c>
      <c r="C14" s="10">
        <v>56916</v>
      </c>
      <c r="E14" s="10">
        <v>85494832668</v>
      </c>
      <c r="G14" s="10">
        <v>-101494375596</v>
      </c>
      <c r="I14" s="10">
        <f t="shared" si="0"/>
        <v>-15999542928</v>
      </c>
      <c r="K14" s="10">
        <v>56916</v>
      </c>
      <c r="M14" s="10">
        <v>85494832668</v>
      </c>
      <c r="O14" s="10">
        <v>-63997597676</v>
      </c>
      <c r="Q14" s="58">
        <f t="shared" si="1"/>
        <v>21497234992</v>
      </c>
      <c r="R14" s="58"/>
    </row>
    <row r="15" spans="1:18" ht="21.75" customHeight="1" x14ac:dyDescent="0.2">
      <c r="A15" s="16" t="s">
        <v>52</v>
      </c>
      <c r="C15" s="10">
        <v>1724881</v>
      </c>
      <c r="E15" s="10">
        <v>31974119097</v>
      </c>
      <c r="G15" s="10">
        <v>-35617067769</v>
      </c>
      <c r="I15" s="10">
        <f t="shared" si="0"/>
        <v>-3642948672</v>
      </c>
      <c r="K15" s="10">
        <v>1724881</v>
      </c>
      <c r="M15" s="10">
        <v>31974119097</v>
      </c>
      <c r="O15" s="10">
        <v>-30609738226</v>
      </c>
      <c r="Q15" s="58">
        <f t="shared" si="1"/>
        <v>1364380871</v>
      </c>
      <c r="R15" s="58"/>
    </row>
    <row r="16" spans="1:18" ht="21.75" customHeight="1" x14ac:dyDescent="0.2">
      <c r="A16" s="16" t="s">
        <v>48</v>
      </c>
      <c r="C16" s="10">
        <v>700000</v>
      </c>
      <c r="E16" s="10">
        <v>10589687570</v>
      </c>
      <c r="G16" s="10">
        <v>-11957135190</v>
      </c>
      <c r="I16" s="10">
        <f t="shared" si="0"/>
        <v>-1367447620</v>
      </c>
      <c r="K16" s="10">
        <v>700000</v>
      </c>
      <c r="M16" s="10">
        <v>10589687570</v>
      </c>
      <c r="O16" s="10">
        <v>-10018441020</v>
      </c>
      <c r="Q16" s="58">
        <f t="shared" si="1"/>
        <v>571246550</v>
      </c>
      <c r="R16" s="58"/>
    </row>
    <row r="17" spans="1:18" ht="21.75" customHeight="1" x14ac:dyDescent="0.2">
      <c r="A17" s="16" t="s">
        <v>51</v>
      </c>
      <c r="C17" s="10">
        <v>4282580</v>
      </c>
      <c r="E17" s="10">
        <v>66697316330</v>
      </c>
      <c r="G17" s="10">
        <v>-81745871622</v>
      </c>
      <c r="I17" s="10">
        <f t="shared" si="0"/>
        <v>-15048555292</v>
      </c>
      <c r="K17" s="10">
        <v>4282580</v>
      </c>
      <c r="M17" s="10">
        <v>66697316330</v>
      </c>
      <c r="O17" s="10">
        <v>-50212066346</v>
      </c>
      <c r="Q17" s="58">
        <f t="shared" si="1"/>
        <v>16485249984</v>
      </c>
      <c r="R17" s="58"/>
    </row>
    <row r="18" spans="1:18" ht="21.75" customHeight="1" x14ac:dyDescent="0.2">
      <c r="A18" s="16" t="s">
        <v>46</v>
      </c>
      <c r="C18" s="10">
        <v>22469614</v>
      </c>
      <c r="E18" s="10">
        <v>281666543059</v>
      </c>
      <c r="G18" s="10">
        <v>-307027753709</v>
      </c>
      <c r="I18" s="10">
        <f t="shared" si="0"/>
        <v>-25361210650</v>
      </c>
      <c r="K18" s="10">
        <v>22469614</v>
      </c>
      <c r="M18" s="10">
        <v>281666543059</v>
      </c>
      <c r="O18" s="10">
        <v>-228993151402</v>
      </c>
      <c r="Q18" s="58">
        <f t="shared" si="1"/>
        <v>52673391657</v>
      </c>
      <c r="R18" s="58"/>
    </row>
    <row r="19" spans="1:18" ht="21.75" customHeight="1" x14ac:dyDescent="0.2">
      <c r="A19" s="16" t="s">
        <v>43</v>
      </c>
      <c r="C19" s="10">
        <v>5000000</v>
      </c>
      <c r="E19" s="10">
        <v>58165910000</v>
      </c>
      <c r="G19" s="10">
        <v>-67793715000</v>
      </c>
      <c r="I19" s="10">
        <f t="shared" si="0"/>
        <v>-9627805000</v>
      </c>
      <c r="K19" s="10">
        <v>5000000</v>
      </c>
      <c r="M19" s="10">
        <v>58165910000</v>
      </c>
      <c r="O19" s="10">
        <v>-50058000000</v>
      </c>
      <c r="Q19" s="58">
        <f t="shared" si="1"/>
        <v>8107910000</v>
      </c>
      <c r="R19" s="58"/>
    </row>
    <row r="20" spans="1:18" ht="21.75" customHeight="1" x14ac:dyDescent="0.2">
      <c r="A20" s="16" t="s">
        <v>50</v>
      </c>
      <c r="C20" s="10">
        <v>3600000</v>
      </c>
      <c r="E20" s="10">
        <v>63100588320</v>
      </c>
      <c r="G20" s="10">
        <v>-51849705600</v>
      </c>
      <c r="I20" s="10">
        <f t="shared" si="0"/>
        <v>11250882720</v>
      </c>
      <c r="K20" s="10">
        <v>3600000</v>
      </c>
      <c r="M20" s="10">
        <v>63100588320</v>
      </c>
      <c r="O20" s="10">
        <v>-40161206969</v>
      </c>
      <c r="Q20" s="58">
        <f t="shared" si="1"/>
        <v>22939381351</v>
      </c>
      <c r="R20" s="58"/>
    </row>
    <row r="21" spans="1:18" ht="21.75" customHeight="1" x14ac:dyDescent="0.2">
      <c r="A21" s="16" t="s">
        <v>49</v>
      </c>
      <c r="C21" s="10">
        <v>2000000</v>
      </c>
      <c r="E21" s="10">
        <v>35213692800</v>
      </c>
      <c r="G21" s="10">
        <v>-29244864000</v>
      </c>
      <c r="I21" s="10">
        <f t="shared" si="0"/>
        <v>5968828800</v>
      </c>
      <c r="K21" s="10">
        <v>2000000</v>
      </c>
      <c r="M21" s="10">
        <v>35213692800</v>
      </c>
      <c r="O21" s="10">
        <v>-20024000000</v>
      </c>
      <c r="Q21" s="58">
        <f t="shared" si="1"/>
        <v>15189692800</v>
      </c>
      <c r="R21" s="58"/>
    </row>
    <row r="22" spans="1:18" ht="21.75" customHeight="1" x14ac:dyDescent="0.2">
      <c r="A22" s="36" t="s">
        <v>47</v>
      </c>
      <c r="C22" s="34">
        <v>0</v>
      </c>
      <c r="E22" s="34">
        <v>0</v>
      </c>
      <c r="G22" s="34">
        <v>0</v>
      </c>
      <c r="I22" s="34">
        <v>-3211175025</v>
      </c>
      <c r="K22" s="34">
        <v>0</v>
      </c>
      <c r="M22" s="34">
        <v>0</v>
      </c>
      <c r="O22" s="34">
        <v>0</v>
      </c>
      <c r="Q22" s="34">
        <f t="shared" si="1"/>
        <v>0</v>
      </c>
      <c r="R22" s="34"/>
    </row>
    <row r="23" spans="1:18" ht="21.75" customHeight="1" x14ac:dyDescent="0.2">
      <c r="A23" s="36" t="s">
        <v>42</v>
      </c>
      <c r="C23" s="34">
        <v>0</v>
      </c>
      <c r="E23" s="34">
        <v>0</v>
      </c>
      <c r="G23" s="34">
        <v>0</v>
      </c>
      <c r="I23" s="34">
        <v>-6692042766</v>
      </c>
      <c r="K23" s="34">
        <v>0</v>
      </c>
      <c r="M23" s="34">
        <v>0</v>
      </c>
      <c r="O23" s="34">
        <v>0</v>
      </c>
      <c r="Q23" s="34">
        <f t="shared" si="1"/>
        <v>0</v>
      </c>
      <c r="R23" s="34"/>
    </row>
    <row r="24" spans="1:18" ht="21.75" customHeight="1" x14ac:dyDescent="0.2">
      <c r="A24" s="36" t="s">
        <v>45</v>
      </c>
      <c r="C24" s="34">
        <v>0</v>
      </c>
      <c r="E24" s="34">
        <v>0</v>
      </c>
      <c r="G24" s="34">
        <v>0</v>
      </c>
      <c r="I24" s="34">
        <v>-4597907710</v>
      </c>
      <c r="K24" s="34">
        <v>0</v>
      </c>
      <c r="M24" s="34">
        <v>0</v>
      </c>
      <c r="O24" s="34">
        <v>0</v>
      </c>
      <c r="Q24" s="34">
        <f t="shared" si="1"/>
        <v>0</v>
      </c>
      <c r="R24" s="34"/>
    </row>
    <row r="25" spans="1:18" ht="21.75" customHeight="1" x14ac:dyDescent="0.2">
      <c r="A25" s="36" t="s">
        <v>364</v>
      </c>
      <c r="C25" s="34">
        <v>0</v>
      </c>
      <c r="E25" s="34">
        <v>0</v>
      </c>
      <c r="G25" s="34">
        <v>0</v>
      </c>
      <c r="I25" s="34">
        <v>-6157510941</v>
      </c>
      <c r="K25" s="34">
        <v>0</v>
      </c>
      <c r="M25" s="34">
        <v>0</v>
      </c>
      <c r="O25" s="34">
        <v>0</v>
      </c>
      <c r="Q25" s="34">
        <f t="shared" si="1"/>
        <v>0</v>
      </c>
      <c r="R25" s="34"/>
    </row>
    <row r="26" spans="1:18" ht="21.75" customHeight="1" x14ac:dyDescent="0.2">
      <c r="A26" s="16" t="s">
        <v>73</v>
      </c>
      <c r="C26" s="10">
        <v>117794</v>
      </c>
      <c r="E26" s="10">
        <v>117729949512</v>
      </c>
      <c r="G26" s="10">
        <v>-117729949512</v>
      </c>
      <c r="I26" s="10">
        <f t="shared" si="0"/>
        <v>0</v>
      </c>
      <c r="K26" s="10">
        <v>117794</v>
      </c>
      <c r="M26" s="10">
        <v>117729949512</v>
      </c>
      <c r="O26" s="10">
        <v>-117772649837</v>
      </c>
      <c r="Q26" s="58">
        <f t="shared" si="1"/>
        <v>-42700325</v>
      </c>
      <c r="R26" s="58"/>
    </row>
    <row r="27" spans="1:18" ht="21.75" customHeight="1" x14ac:dyDescent="0.2">
      <c r="A27" s="16" t="s">
        <v>79</v>
      </c>
      <c r="C27" s="10">
        <v>178727</v>
      </c>
      <c r="E27" s="10">
        <v>178629817193</v>
      </c>
      <c r="G27" s="10">
        <v>-178629817193</v>
      </c>
      <c r="I27" s="10">
        <f t="shared" si="0"/>
        <v>0</v>
      </c>
      <c r="K27" s="10">
        <v>178727</v>
      </c>
      <c r="M27" s="10">
        <v>178629817193</v>
      </c>
      <c r="O27" s="10">
        <v>-196564066304</v>
      </c>
      <c r="Q27" s="58">
        <f t="shared" si="1"/>
        <v>-17934249111</v>
      </c>
      <c r="R27" s="58"/>
    </row>
    <row r="28" spans="1:18" ht="21.75" customHeight="1" x14ac:dyDescent="0.2">
      <c r="A28" s="16" t="s">
        <v>70</v>
      </c>
      <c r="C28" s="10">
        <v>84989</v>
      </c>
      <c r="E28" s="10">
        <v>76448508508</v>
      </c>
      <c r="G28" s="10">
        <v>-74749652763</v>
      </c>
      <c r="I28" s="10">
        <f t="shared" si="0"/>
        <v>1698855745</v>
      </c>
      <c r="K28" s="10">
        <v>84989</v>
      </c>
      <c r="M28" s="10">
        <v>76448508508</v>
      </c>
      <c r="O28" s="10">
        <v>-58664071029</v>
      </c>
      <c r="Q28" s="58">
        <f t="shared" si="1"/>
        <v>17784437479</v>
      </c>
      <c r="R28" s="58"/>
    </row>
    <row r="29" spans="1:18" ht="21.75" customHeight="1" x14ac:dyDescent="0.2">
      <c r="A29" s="16" t="s">
        <v>76</v>
      </c>
      <c r="C29" s="10">
        <v>1915000</v>
      </c>
      <c r="E29" s="10">
        <v>1892346296897</v>
      </c>
      <c r="G29" s="10">
        <v>-1878382054085</v>
      </c>
      <c r="I29" s="10">
        <f t="shared" si="0"/>
        <v>13964242812</v>
      </c>
      <c r="K29" s="10">
        <v>1915000</v>
      </c>
      <c r="M29" s="10">
        <v>1892346296897</v>
      </c>
      <c r="O29" s="10">
        <v>-1873925167711</v>
      </c>
      <c r="Q29" s="58">
        <f t="shared" si="1"/>
        <v>18421129186</v>
      </c>
      <c r="R29" s="58"/>
    </row>
    <row r="30" spans="1:18" ht="21.75" customHeight="1" x14ac:dyDescent="0.2">
      <c r="A30" s="16" t="s">
        <v>66</v>
      </c>
      <c r="C30" s="10">
        <v>90000</v>
      </c>
      <c r="E30" s="10">
        <v>72677759968</v>
      </c>
      <c r="G30" s="10">
        <v>-71591151133</v>
      </c>
      <c r="I30" s="10">
        <f t="shared" si="0"/>
        <v>1086608835</v>
      </c>
      <c r="K30" s="10">
        <v>90000</v>
      </c>
      <c r="M30" s="10">
        <v>72677759968</v>
      </c>
      <c r="O30" s="10">
        <v>-57139641562</v>
      </c>
      <c r="Q30" s="58">
        <f t="shared" si="1"/>
        <v>15538118406</v>
      </c>
      <c r="R30" s="58"/>
    </row>
    <row r="31" spans="1:18" ht="21.75" customHeight="1" x14ac:dyDescent="0.2">
      <c r="A31" s="16" t="s">
        <v>85</v>
      </c>
      <c r="C31" s="10">
        <v>527966</v>
      </c>
      <c r="E31" s="10">
        <v>507627119584</v>
      </c>
      <c r="G31" s="10">
        <v>-506128511456</v>
      </c>
      <c r="I31" s="10">
        <f t="shared" si="0"/>
        <v>1498608128</v>
      </c>
      <c r="K31" s="10">
        <v>527966</v>
      </c>
      <c r="M31" s="10">
        <v>507627119584</v>
      </c>
      <c r="O31" s="10">
        <v>-493611523292</v>
      </c>
      <c r="Q31" s="58">
        <f t="shared" si="1"/>
        <v>14015596292</v>
      </c>
      <c r="R31" s="58"/>
    </row>
    <row r="32" spans="1:18" ht="21.75" customHeight="1" x14ac:dyDescent="0.2">
      <c r="A32" s="16" t="s">
        <v>88</v>
      </c>
      <c r="C32" s="10">
        <v>1053200</v>
      </c>
      <c r="E32" s="10">
        <v>916627872433</v>
      </c>
      <c r="G32" s="10">
        <v>-916627872433</v>
      </c>
      <c r="I32" s="10">
        <f t="shared" si="0"/>
        <v>0</v>
      </c>
      <c r="K32" s="10">
        <v>1053200</v>
      </c>
      <c r="M32" s="10">
        <v>916627872433</v>
      </c>
      <c r="O32" s="10">
        <v>-1004044184001</v>
      </c>
      <c r="Q32" s="58">
        <f t="shared" si="1"/>
        <v>-87416311568</v>
      </c>
      <c r="R32" s="58"/>
    </row>
    <row r="33" spans="1:18" ht="21.75" customHeight="1" x14ac:dyDescent="0.2">
      <c r="A33" s="16" t="s">
        <v>91</v>
      </c>
      <c r="C33" s="10">
        <v>370000</v>
      </c>
      <c r="E33" s="10">
        <v>318581676968</v>
      </c>
      <c r="G33" s="10">
        <v>-317287381125</v>
      </c>
      <c r="I33" s="10">
        <f t="shared" si="0"/>
        <v>1294295843</v>
      </c>
      <c r="K33" s="10">
        <v>370000</v>
      </c>
      <c r="M33" s="10">
        <v>318581676968</v>
      </c>
      <c r="O33" s="10">
        <v>-320833940629</v>
      </c>
      <c r="Q33" s="58">
        <f t="shared" si="1"/>
        <v>-2252263661</v>
      </c>
      <c r="R33" s="58"/>
    </row>
    <row r="34" spans="1:18" ht="21.75" customHeight="1" x14ac:dyDescent="0.2">
      <c r="A34" s="16" t="s">
        <v>94</v>
      </c>
      <c r="C34" s="10">
        <v>1470000</v>
      </c>
      <c r="E34" s="10">
        <v>1253889326746</v>
      </c>
      <c r="G34" s="10">
        <v>-1263512591250</v>
      </c>
      <c r="I34" s="10">
        <f t="shared" si="0"/>
        <v>-9623264504</v>
      </c>
      <c r="K34" s="10">
        <v>1470000</v>
      </c>
      <c r="M34" s="10">
        <v>1253889326746</v>
      </c>
      <c r="O34" s="10">
        <v>-1267376223400</v>
      </c>
      <c r="Q34" s="58">
        <f t="shared" si="1"/>
        <v>-13486896654</v>
      </c>
      <c r="R34" s="58"/>
    </row>
    <row r="35" spans="1:18" ht="21.75" customHeight="1" x14ac:dyDescent="0.2">
      <c r="A35" s="16" t="s">
        <v>97</v>
      </c>
      <c r="C35" s="10">
        <v>761000</v>
      </c>
      <c r="E35" s="10">
        <v>676520468703</v>
      </c>
      <c r="G35" s="10">
        <v>-672579886780</v>
      </c>
      <c r="I35" s="10">
        <f t="shared" si="0"/>
        <v>3940581923</v>
      </c>
      <c r="K35" s="10">
        <v>761000</v>
      </c>
      <c r="M35" s="10">
        <v>676520468703</v>
      </c>
      <c r="O35" s="10">
        <v>-720195180000</v>
      </c>
      <c r="Q35" s="58">
        <f t="shared" si="1"/>
        <v>-43674711297</v>
      </c>
      <c r="R35" s="58"/>
    </row>
    <row r="36" spans="1:18" ht="21.75" customHeight="1" x14ac:dyDescent="0.2">
      <c r="A36" s="16" t="s">
        <v>100</v>
      </c>
      <c r="C36" s="10">
        <v>2302610</v>
      </c>
      <c r="E36" s="10">
        <v>1748408378411</v>
      </c>
      <c r="G36" s="10">
        <v>-1714159569313</v>
      </c>
      <c r="I36" s="10">
        <f t="shared" si="0"/>
        <v>34248809098</v>
      </c>
      <c r="K36" s="10">
        <v>2302610</v>
      </c>
      <c r="M36" s="10">
        <v>1748408378411</v>
      </c>
      <c r="O36" s="10">
        <v>-1856148363657</v>
      </c>
      <c r="Q36" s="58">
        <f t="shared" si="1"/>
        <v>-107739985246</v>
      </c>
      <c r="R36" s="58"/>
    </row>
    <row r="37" spans="1:18" ht="21.75" customHeight="1" x14ac:dyDescent="0.2">
      <c r="A37" s="16" t="s">
        <v>106</v>
      </c>
      <c r="C37" s="10">
        <v>2155</v>
      </c>
      <c r="E37" s="10">
        <v>1848139687</v>
      </c>
      <c r="G37" s="10">
        <v>-1835229640</v>
      </c>
      <c r="I37" s="10">
        <f t="shared" si="0"/>
        <v>12910047</v>
      </c>
      <c r="K37" s="10">
        <v>2155</v>
      </c>
      <c r="M37" s="10">
        <v>1848139687</v>
      </c>
      <c r="O37" s="10">
        <v>-2049900650</v>
      </c>
      <c r="Q37" s="58">
        <f t="shared" si="1"/>
        <v>-201760963</v>
      </c>
      <c r="R37" s="58"/>
    </row>
    <row r="38" spans="1:18" ht="21.75" customHeight="1" x14ac:dyDescent="0.2">
      <c r="A38" s="16" t="s">
        <v>103</v>
      </c>
      <c r="C38" s="10">
        <v>600000</v>
      </c>
      <c r="E38" s="10">
        <v>477148409400</v>
      </c>
      <c r="G38" s="10">
        <v>-478761531787</v>
      </c>
      <c r="I38" s="10">
        <f t="shared" si="0"/>
        <v>-1613122387</v>
      </c>
      <c r="K38" s="10">
        <v>600000</v>
      </c>
      <c r="M38" s="10">
        <v>477148409400</v>
      </c>
      <c r="O38" s="10">
        <v>-477600000000</v>
      </c>
      <c r="Q38" s="58">
        <f t="shared" si="1"/>
        <v>-451590600</v>
      </c>
      <c r="R38" s="58"/>
    </row>
    <row r="39" spans="1:18" ht="21.75" customHeight="1" x14ac:dyDescent="0.2">
      <c r="A39" s="16" t="s">
        <v>109</v>
      </c>
      <c r="C39" s="10">
        <v>995000</v>
      </c>
      <c r="E39" s="10">
        <v>778661372531</v>
      </c>
      <c r="G39" s="10">
        <v>-748463631486</v>
      </c>
      <c r="I39" s="10">
        <f t="shared" si="0"/>
        <v>30197741045</v>
      </c>
      <c r="K39" s="10">
        <v>995000</v>
      </c>
      <c r="M39" s="10">
        <v>778661372531</v>
      </c>
      <c r="O39" s="10">
        <v>-788834599217</v>
      </c>
      <c r="Q39" s="58">
        <f t="shared" si="1"/>
        <v>-10173226686</v>
      </c>
      <c r="R39" s="58"/>
    </row>
    <row r="40" spans="1:18" ht="21.75" customHeight="1" x14ac:dyDescent="0.2">
      <c r="A40" s="16" t="s">
        <v>112</v>
      </c>
      <c r="C40" s="10">
        <v>1260000</v>
      </c>
      <c r="E40" s="10">
        <v>1034111595903</v>
      </c>
      <c r="G40" s="10">
        <v>-900473101368</v>
      </c>
      <c r="I40" s="10">
        <f t="shared" si="0"/>
        <v>133638494535</v>
      </c>
      <c r="K40" s="10">
        <v>1260000</v>
      </c>
      <c r="M40" s="10">
        <v>1034111595903</v>
      </c>
      <c r="O40" s="10">
        <v>-1002446378062</v>
      </c>
      <c r="Q40" s="58">
        <f t="shared" si="1"/>
        <v>31665217841</v>
      </c>
      <c r="R40" s="58"/>
    </row>
    <row r="41" spans="1:18" ht="21.75" customHeight="1" x14ac:dyDescent="0.2">
      <c r="A41" s="16" t="s">
        <v>115</v>
      </c>
      <c r="C41" s="10">
        <v>620000</v>
      </c>
      <c r="E41" s="10">
        <v>480796424712</v>
      </c>
      <c r="G41" s="10">
        <v>-486497323162</v>
      </c>
      <c r="I41" s="10">
        <f t="shared" si="0"/>
        <v>-5700898450</v>
      </c>
      <c r="K41" s="10">
        <v>620000</v>
      </c>
      <c r="M41" s="10">
        <v>480796424712</v>
      </c>
      <c r="O41" s="10">
        <v>-491100000000</v>
      </c>
      <c r="Q41" s="58">
        <f t="shared" si="1"/>
        <v>-10303575288</v>
      </c>
      <c r="R41" s="58"/>
    </row>
    <row r="42" spans="1:18" ht="21.75" customHeight="1" x14ac:dyDescent="0.2">
      <c r="A42" s="16" t="s">
        <v>118</v>
      </c>
      <c r="C42" s="10">
        <v>1230000</v>
      </c>
      <c r="E42" s="10">
        <v>1009110027902</v>
      </c>
      <c r="G42" s="10">
        <v>-1001961467047</v>
      </c>
      <c r="I42" s="10">
        <f t="shared" si="0"/>
        <v>7148560855</v>
      </c>
      <c r="K42" s="10">
        <v>1230000</v>
      </c>
      <c r="M42" s="10">
        <v>1009110027902</v>
      </c>
      <c r="O42" s="10">
        <v>-1000597038937</v>
      </c>
      <c r="Q42" s="58">
        <f t="shared" si="1"/>
        <v>8512988965</v>
      </c>
      <c r="R42" s="58"/>
    </row>
    <row r="43" spans="1:18" ht="21.75" customHeight="1" x14ac:dyDescent="0.2">
      <c r="A43" s="16" t="s">
        <v>121</v>
      </c>
      <c r="C43" s="10">
        <v>620000</v>
      </c>
      <c r="E43" s="10">
        <v>493468530506</v>
      </c>
      <c r="G43" s="10">
        <v>-495730300000</v>
      </c>
      <c r="I43" s="10">
        <f t="shared" si="0"/>
        <v>-2261769494</v>
      </c>
      <c r="K43" s="10">
        <v>620000</v>
      </c>
      <c r="M43" s="10">
        <v>493468530506</v>
      </c>
      <c r="O43" s="10">
        <v>-498583717500</v>
      </c>
      <c r="Q43" s="58">
        <f t="shared" si="1"/>
        <v>-5115186994</v>
      </c>
      <c r="R43" s="58"/>
    </row>
    <row r="44" spans="1:18" ht="21.75" customHeight="1" x14ac:dyDescent="0.2">
      <c r="A44" s="16" t="s">
        <v>127</v>
      </c>
      <c r="C44" s="10">
        <v>1240000</v>
      </c>
      <c r="E44" s="10">
        <v>992885824612</v>
      </c>
      <c r="G44" s="10">
        <v>-1000175646250</v>
      </c>
      <c r="I44" s="10">
        <f t="shared" si="0"/>
        <v>-7289821638</v>
      </c>
      <c r="K44" s="10">
        <v>1240000</v>
      </c>
      <c r="M44" s="10">
        <v>992885824612</v>
      </c>
      <c r="O44" s="10">
        <v>-1000175646250</v>
      </c>
      <c r="Q44" s="58">
        <f t="shared" si="1"/>
        <v>-7289821638</v>
      </c>
      <c r="R44" s="58"/>
    </row>
    <row r="45" spans="1:18" ht="21.75" customHeight="1" x14ac:dyDescent="0.2">
      <c r="A45" s="36" t="s">
        <v>124</v>
      </c>
      <c r="C45" s="34">
        <v>609147</v>
      </c>
      <c r="E45" s="34">
        <v>1991114217261</v>
      </c>
      <c r="G45" s="34">
        <v>-1979727750000</v>
      </c>
      <c r="I45" s="34">
        <f t="shared" si="0"/>
        <v>11386467261</v>
      </c>
      <c r="K45" s="34">
        <v>609147</v>
      </c>
      <c r="M45" s="34">
        <v>1991114217261</v>
      </c>
      <c r="O45" s="34">
        <v>-1979727750000</v>
      </c>
      <c r="Q45" s="58">
        <f t="shared" si="1"/>
        <v>11386467261</v>
      </c>
      <c r="R45" s="58"/>
    </row>
    <row r="46" spans="1:18" ht="21.75" customHeight="1" x14ac:dyDescent="0.2">
      <c r="A46" s="36" t="s">
        <v>82</v>
      </c>
      <c r="C46" s="34"/>
      <c r="E46" s="34"/>
      <c r="G46" s="34"/>
      <c r="I46" s="34">
        <v>30103312500</v>
      </c>
      <c r="K46" s="34"/>
      <c r="M46" s="34"/>
      <c r="O46" s="34">
        <v>0</v>
      </c>
      <c r="Q46" s="58">
        <f t="shared" si="1"/>
        <v>0</v>
      </c>
      <c r="R46" s="58"/>
    </row>
    <row r="47" spans="1:18" ht="21.75" customHeight="1" thickBot="1" x14ac:dyDescent="0.25">
      <c r="A47" s="13" t="s">
        <v>21</v>
      </c>
      <c r="C47" s="14">
        <v>66664538</v>
      </c>
      <c r="E47" s="14">
        <v>16193537886563</v>
      </c>
      <c r="G47" s="14">
        <v>16094941972051</v>
      </c>
      <c r="I47" s="14">
        <f>SUM(I8:I46)</f>
        <v>108040550570</v>
      </c>
      <c r="K47" s="14">
        <v>66664538</v>
      </c>
      <c r="M47" s="14">
        <v>16193537886563</v>
      </c>
      <c r="O47" s="14">
        <v>16101656568945</v>
      </c>
      <c r="Q47" s="50">
        <f>SUM(Q8:Q46)</f>
        <v>91881277618</v>
      </c>
      <c r="R47" s="50"/>
    </row>
    <row r="50" spans="9:17" x14ac:dyDescent="0.2">
      <c r="I50" s="20">
        <v>108040550570</v>
      </c>
      <c r="Q50" s="20">
        <v>91881277618</v>
      </c>
    </row>
    <row r="52" spans="9:17" x14ac:dyDescent="0.2">
      <c r="I52" s="20">
        <f>I47-I50</f>
        <v>0</v>
      </c>
      <c r="Q52" s="20">
        <f>Q47-Q50</f>
        <v>0</v>
      </c>
    </row>
    <row r="54" spans="9:17" x14ac:dyDescent="0.2">
      <c r="I54" s="20"/>
    </row>
    <row r="55" spans="9:17" x14ac:dyDescent="0.2">
      <c r="I55" s="20"/>
    </row>
    <row r="56" spans="9:17" x14ac:dyDescent="0.2">
      <c r="I56" s="20"/>
    </row>
    <row r="59" spans="9:17" x14ac:dyDescent="0.2">
      <c r="I59" s="20"/>
    </row>
  </sheetData>
  <mergeCells count="9">
    <mergeCell ref="Q47:R47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</row>
    <row r="2" spans="1:49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</row>
    <row r="3" spans="1:49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</row>
    <row r="4" spans="1:49" ht="14.45" customHeight="1" x14ac:dyDescent="0.2"/>
    <row r="5" spans="1:49" ht="14.45" customHeight="1" x14ac:dyDescent="0.2">
      <c r="A5" s="39" t="s">
        <v>22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</row>
    <row r="6" spans="1:49" ht="14.45" customHeight="1" x14ac:dyDescent="0.2">
      <c r="I6" s="40" t="s">
        <v>7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C6" s="40" t="s">
        <v>9</v>
      </c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40" t="s">
        <v>23</v>
      </c>
      <c r="B8" s="40"/>
      <c r="C8" s="40"/>
      <c r="D8" s="40"/>
      <c r="E8" s="40"/>
      <c r="F8" s="40"/>
      <c r="G8" s="40"/>
      <c r="I8" s="40" t="s">
        <v>24</v>
      </c>
      <c r="J8" s="40"/>
      <c r="K8" s="40"/>
      <c r="M8" s="40" t="s">
        <v>25</v>
      </c>
      <c r="N8" s="40"/>
      <c r="O8" s="40"/>
      <c r="Q8" s="40" t="s">
        <v>26</v>
      </c>
      <c r="R8" s="40"/>
      <c r="S8" s="40"/>
      <c r="T8" s="40"/>
      <c r="U8" s="40"/>
      <c r="W8" s="40" t="s">
        <v>27</v>
      </c>
      <c r="X8" s="40"/>
      <c r="Y8" s="40"/>
      <c r="Z8" s="40"/>
      <c r="AA8" s="40"/>
      <c r="AC8" s="40" t="s">
        <v>24</v>
      </c>
      <c r="AD8" s="40"/>
      <c r="AE8" s="40"/>
      <c r="AF8" s="40"/>
      <c r="AG8" s="40"/>
      <c r="AI8" s="40" t="s">
        <v>25</v>
      </c>
      <c r="AJ8" s="40"/>
      <c r="AK8" s="40"/>
      <c r="AM8" s="40" t="s">
        <v>26</v>
      </c>
      <c r="AN8" s="40"/>
      <c r="AO8" s="40"/>
      <c r="AQ8" s="40" t="s">
        <v>27</v>
      </c>
      <c r="AR8" s="40"/>
      <c r="AS8" s="40"/>
    </row>
    <row r="9" spans="1:49" ht="14.45" customHeight="1" x14ac:dyDescent="0.2">
      <c r="A9" s="39" t="s">
        <v>28</v>
      </c>
      <c r="B9" s="48"/>
      <c r="C9" s="48"/>
      <c r="D9" s="48"/>
      <c r="E9" s="48"/>
      <c r="F9" s="48"/>
      <c r="G9" s="48"/>
      <c r="H9" s="39"/>
      <c r="I9" s="48"/>
      <c r="J9" s="48"/>
      <c r="K9" s="48"/>
      <c r="L9" s="39"/>
      <c r="M9" s="48"/>
      <c r="N9" s="48"/>
      <c r="O9" s="48"/>
      <c r="P9" s="39"/>
      <c r="Q9" s="48"/>
      <c r="R9" s="48"/>
      <c r="S9" s="48"/>
      <c r="T9" s="48"/>
      <c r="U9" s="48"/>
      <c r="V9" s="39"/>
      <c r="W9" s="48"/>
      <c r="X9" s="48"/>
      <c r="Y9" s="48"/>
      <c r="Z9" s="48"/>
      <c r="AA9" s="48"/>
      <c r="AB9" s="39"/>
      <c r="AC9" s="48"/>
      <c r="AD9" s="48"/>
      <c r="AE9" s="48"/>
      <c r="AF9" s="48"/>
      <c r="AG9" s="48"/>
      <c r="AH9" s="39"/>
      <c r="AI9" s="48"/>
      <c r="AJ9" s="48"/>
      <c r="AK9" s="48"/>
      <c r="AL9" s="39"/>
      <c r="AM9" s="48"/>
      <c r="AN9" s="48"/>
      <c r="AO9" s="48"/>
      <c r="AP9" s="39"/>
      <c r="AQ9" s="48"/>
      <c r="AR9" s="48"/>
      <c r="AS9" s="48"/>
      <c r="AT9" s="39"/>
      <c r="AU9" s="39"/>
      <c r="AV9" s="39"/>
      <c r="AW9" s="39"/>
    </row>
    <row r="10" spans="1:49" ht="14.45" customHeight="1" x14ac:dyDescent="0.2">
      <c r="C10" s="40" t="s">
        <v>7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Y10" s="40" t="s">
        <v>9</v>
      </c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41" t="s">
        <v>31</v>
      </c>
      <c r="H11" s="41"/>
      <c r="I11" s="41"/>
      <c r="J11" s="3"/>
      <c r="K11" s="41" t="s">
        <v>32</v>
      </c>
      <c r="L11" s="41"/>
      <c r="M11" s="41"/>
      <c r="N11" s="3"/>
      <c r="O11" s="41" t="s">
        <v>25</v>
      </c>
      <c r="P11" s="41"/>
      <c r="Q11" s="41"/>
      <c r="R11" s="3"/>
      <c r="S11" s="41" t="s">
        <v>26</v>
      </c>
      <c r="T11" s="41"/>
      <c r="U11" s="41"/>
      <c r="V11" s="41"/>
      <c r="W11" s="41"/>
      <c r="Y11" s="41" t="s">
        <v>29</v>
      </c>
      <c r="Z11" s="41"/>
      <c r="AA11" s="41"/>
      <c r="AB11" s="41"/>
      <c r="AC11" s="41"/>
      <c r="AD11" s="3"/>
      <c r="AE11" s="41" t="s">
        <v>30</v>
      </c>
      <c r="AF11" s="41"/>
      <c r="AG11" s="41"/>
      <c r="AH11" s="41"/>
      <c r="AI11" s="41"/>
      <c r="AJ11" s="3"/>
      <c r="AK11" s="41" t="s">
        <v>31</v>
      </c>
      <c r="AL11" s="41"/>
      <c r="AM11" s="41"/>
      <c r="AN11" s="3"/>
      <c r="AO11" s="41" t="s">
        <v>32</v>
      </c>
      <c r="AP11" s="41"/>
      <c r="AQ11" s="41"/>
      <c r="AR11" s="3"/>
      <c r="AS11" s="41" t="s">
        <v>25</v>
      </c>
      <c r="AT11" s="41"/>
      <c r="AU11" s="3"/>
      <c r="AV11" s="4" t="s">
        <v>26</v>
      </c>
    </row>
    <row r="12" spans="1:49" ht="14.45" customHeight="1" x14ac:dyDescent="0.2">
      <c r="A12" s="39" t="s">
        <v>33</v>
      </c>
      <c r="B12" s="39"/>
      <c r="C12" s="48"/>
      <c r="D12" s="39"/>
      <c r="E12" s="48"/>
      <c r="F12" s="39"/>
      <c r="G12" s="48"/>
      <c r="H12" s="48"/>
      <c r="I12" s="48"/>
      <c r="J12" s="39"/>
      <c r="K12" s="48"/>
      <c r="L12" s="48"/>
      <c r="M12" s="48"/>
      <c r="N12" s="39"/>
      <c r="O12" s="48"/>
      <c r="P12" s="48"/>
      <c r="Q12" s="48"/>
      <c r="R12" s="39"/>
      <c r="S12" s="48"/>
      <c r="T12" s="48"/>
      <c r="U12" s="48"/>
      <c r="V12" s="48"/>
      <c r="W12" s="48"/>
      <c r="X12" s="39"/>
      <c r="Y12" s="48"/>
      <c r="Z12" s="48"/>
      <c r="AA12" s="48"/>
      <c r="AB12" s="48"/>
      <c r="AC12" s="48"/>
      <c r="AD12" s="39"/>
      <c r="AE12" s="48"/>
      <c r="AF12" s="48"/>
      <c r="AG12" s="48"/>
      <c r="AH12" s="48"/>
      <c r="AI12" s="48"/>
      <c r="AJ12" s="39"/>
      <c r="AK12" s="48"/>
      <c r="AL12" s="48"/>
      <c r="AM12" s="48"/>
      <c r="AN12" s="39"/>
      <c r="AO12" s="48"/>
      <c r="AP12" s="48"/>
      <c r="AQ12" s="48"/>
      <c r="AR12" s="39"/>
      <c r="AS12" s="48"/>
      <c r="AT12" s="48"/>
      <c r="AU12" s="39"/>
      <c r="AV12" s="48"/>
      <c r="AW12" s="39"/>
    </row>
    <row r="13" spans="1:49" ht="14.45" customHeight="1" x14ac:dyDescent="0.2">
      <c r="C13" s="40" t="s">
        <v>7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O13" s="40" t="s">
        <v>9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41" t="s">
        <v>25</v>
      </c>
      <c r="H14" s="41"/>
      <c r="I14" s="41"/>
      <c r="J14" s="3"/>
      <c r="K14" s="41" t="s">
        <v>26</v>
      </c>
      <c r="L14" s="41"/>
      <c r="M14" s="41"/>
      <c r="O14" s="41" t="s">
        <v>30</v>
      </c>
      <c r="P14" s="41"/>
      <c r="Q14" s="41"/>
      <c r="R14" s="41"/>
      <c r="S14" s="41"/>
      <c r="T14" s="3"/>
      <c r="U14" s="41" t="s">
        <v>32</v>
      </c>
      <c r="V14" s="41"/>
      <c r="W14" s="41"/>
      <c r="X14" s="41"/>
      <c r="Y14" s="41"/>
      <c r="Z14" s="3"/>
      <c r="AA14" s="41" t="s">
        <v>25</v>
      </c>
      <c r="AB14" s="41"/>
      <c r="AC14" s="41"/>
      <c r="AD14" s="41"/>
      <c r="AE14" s="41"/>
      <c r="AF14" s="3"/>
      <c r="AG14" s="41" t="s">
        <v>26</v>
      </c>
      <c r="AH14" s="41"/>
      <c r="AI14" s="41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A31"/>
  <sheetViews>
    <sheetView rightToLeft="1" view="pageBreakPreview" topLeftCell="A4" zoomScale="60" zoomScaleNormal="100" workbookViewId="0">
      <selection activeCell="AA25" sqref="AA25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9" bestFit="1" customWidth="1"/>
    <col min="8" max="8" width="1.28515625" customWidth="1"/>
    <col min="9" max="9" width="18.7109375" bestFit="1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9.42578125" bestFit="1" customWidth="1"/>
    <col min="18" max="18" width="1.28515625" customWidth="1"/>
    <col min="19" max="19" width="16.42578125" bestFit="1" customWidth="1"/>
    <col min="20" max="20" width="1.28515625" customWidth="1"/>
    <col min="21" max="21" width="19.42578125" customWidth="1"/>
    <col min="22" max="22" width="1.28515625" customWidth="1"/>
    <col min="23" max="23" width="17.7109375" bestFit="1" customWidth="1"/>
    <col min="24" max="24" width="1.28515625" customWidth="1"/>
    <col min="25" max="25" width="19.42578125" bestFit="1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14.45" customHeight="1" x14ac:dyDescent="0.2"/>
    <row r="5" spans="1:27" ht="14.45" customHeight="1" x14ac:dyDescent="0.2">
      <c r="A5" s="1" t="s">
        <v>34</v>
      </c>
      <c r="B5" s="39" t="s">
        <v>35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14.45" customHeight="1" x14ac:dyDescent="0.2">
      <c r="E6" s="40" t="s">
        <v>7</v>
      </c>
      <c r="F6" s="40"/>
      <c r="G6" s="40"/>
      <c r="H6" s="40"/>
      <c r="I6" s="40"/>
      <c r="K6" s="40" t="s">
        <v>8</v>
      </c>
      <c r="L6" s="40"/>
      <c r="M6" s="40"/>
      <c r="N6" s="40"/>
      <c r="O6" s="40"/>
      <c r="P6" s="40"/>
      <c r="Q6" s="40"/>
      <c r="S6" s="40" t="s">
        <v>9</v>
      </c>
      <c r="T6" s="40"/>
      <c r="U6" s="40"/>
      <c r="V6" s="40"/>
      <c r="W6" s="40"/>
      <c r="X6" s="40"/>
      <c r="Y6" s="40"/>
      <c r="Z6" s="40"/>
      <c r="AA6" s="40"/>
    </row>
    <row r="7" spans="1:27" ht="14.45" customHeight="1" x14ac:dyDescent="0.2">
      <c r="E7" s="3"/>
      <c r="F7" s="3"/>
      <c r="G7" s="3"/>
      <c r="H7" s="3"/>
      <c r="I7" s="3"/>
      <c r="K7" s="41" t="s">
        <v>36</v>
      </c>
      <c r="L7" s="41"/>
      <c r="M7" s="41"/>
      <c r="N7" s="3"/>
      <c r="O7" s="41" t="s">
        <v>37</v>
      </c>
      <c r="P7" s="41"/>
      <c r="Q7" s="41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40" t="s">
        <v>38</v>
      </c>
      <c r="B8" s="40"/>
      <c r="D8" s="40" t="s">
        <v>39</v>
      </c>
      <c r="E8" s="4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43" t="s">
        <v>41</v>
      </c>
      <c r="B9" s="43"/>
      <c r="D9" s="44">
        <v>2461</v>
      </c>
      <c r="E9" s="44"/>
      <c r="G9" s="6">
        <v>59989973399</v>
      </c>
      <c r="I9" s="6">
        <v>127527764890</v>
      </c>
      <c r="K9" s="6">
        <v>0</v>
      </c>
      <c r="M9" s="6">
        <v>0</v>
      </c>
      <c r="O9" s="6">
        <v>0</v>
      </c>
      <c r="Q9" s="6">
        <v>0</v>
      </c>
      <c r="S9" s="6">
        <v>2461</v>
      </c>
      <c r="U9" s="6">
        <v>45523903</v>
      </c>
      <c r="W9" s="6">
        <v>59989973399</v>
      </c>
      <c r="Y9" s="6">
        <v>112034325283</v>
      </c>
      <c r="AA9" s="7">
        <v>0.36</v>
      </c>
    </row>
    <row r="10" spans="1:27" ht="21.75" customHeight="1" x14ac:dyDescent="0.2">
      <c r="A10" s="49" t="s">
        <v>42</v>
      </c>
      <c r="B10" s="49"/>
      <c r="D10" s="46">
        <v>28976154</v>
      </c>
      <c r="E10" s="46"/>
      <c r="G10" s="10">
        <v>550752366932</v>
      </c>
      <c r="I10" s="10">
        <v>557444409698</v>
      </c>
      <c r="K10" s="10">
        <v>0</v>
      </c>
      <c r="M10" s="10">
        <v>0</v>
      </c>
      <c r="O10" s="10">
        <v>-28976154</v>
      </c>
      <c r="Q10" s="10">
        <v>567756776280</v>
      </c>
      <c r="S10" s="10">
        <v>0</v>
      </c>
      <c r="U10" s="10">
        <v>0</v>
      </c>
      <c r="W10" s="10">
        <v>0</v>
      </c>
      <c r="Y10" s="10">
        <v>0</v>
      </c>
      <c r="AA10" s="17">
        <v>0</v>
      </c>
    </row>
    <row r="11" spans="1:27" ht="21.75" customHeight="1" x14ac:dyDescent="0.2">
      <c r="A11" s="49" t="s">
        <v>43</v>
      </c>
      <c r="B11" s="49"/>
      <c r="D11" s="46">
        <v>5000000</v>
      </c>
      <c r="E11" s="46"/>
      <c r="G11" s="10">
        <v>50058000000</v>
      </c>
      <c r="I11" s="10">
        <v>67793715000</v>
      </c>
      <c r="K11" s="10">
        <v>0</v>
      </c>
      <c r="M11" s="10">
        <v>0</v>
      </c>
      <c r="O11" s="10">
        <v>0</v>
      </c>
      <c r="Q11" s="10">
        <v>0</v>
      </c>
      <c r="S11" s="10">
        <v>5000000</v>
      </c>
      <c r="U11" s="10">
        <v>11660</v>
      </c>
      <c r="W11" s="10">
        <v>50058000000</v>
      </c>
      <c r="Y11" s="10">
        <v>58165910000</v>
      </c>
      <c r="AA11" s="17">
        <v>0.19</v>
      </c>
    </row>
    <row r="12" spans="1:27" ht="21.75" customHeight="1" x14ac:dyDescent="0.2">
      <c r="A12" s="49" t="s">
        <v>44</v>
      </c>
      <c r="B12" s="49"/>
      <c r="D12" s="46">
        <v>32928091</v>
      </c>
      <c r="E12" s="46"/>
      <c r="G12" s="10">
        <v>527864671121</v>
      </c>
      <c r="I12" s="10">
        <v>534022182062</v>
      </c>
      <c r="K12" s="10">
        <v>0</v>
      </c>
      <c r="M12" s="10">
        <v>0</v>
      </c>
      <c r="O12" s="10">
        <v>-32928091</v>
      </c>
      <c r="Q12" s="10">
        <v>545782855456</v>
      </c>
      <c r="S12" s="10">
        <v>0</v>
      </c>
      <c r="U12" s="10">
        <v>0</v>
      </c>
      <c r="W12" s="10">
        <v>0</v>
      </c>
      <c r="Y12" s="10">
        <v>0</v>
      </c>
      <c r="AA12" s="17">
        <v>0</v>
      </c>
    </row>
    <row r="13" spans="1:27" ht="21.75" customHeight="1" x14ac:dyDescent="0.2">
      <c r="A13" s="49" t="s">
        <v>45</v>
      </c>
      <c r="B13" s="49"/>
      <c r="D13" s="46">
        <v>24403735</v>
      </c>
      <c r="E13" s="46"/>
      <c r="G13" s="10">
        <v>389999993633</v>
      </c>
      <c r="I13" s="10">
        <v>394597901343</v>
      </c>
      <c r="K13" s="10">
        <v>0</v>
      </c>
      <c r="M13" s="10">
        <v>0</v>
      </c>
      <c r="O13" s="10">
        <v>-24403735</v>
      </c>
      <c r="Q13" s="10">
        <v>403857898590</v>
      </c>
      <c r="S13" s="10">
        <v>0</v>
      </c>
      <c r="U13" s="10">
        <v>0</v>
      </c>
      <c r="W13" s="10">
        <v>0</v>
      </c>
      <c r="Y13" s="10">
        <v>0</v>
      </c>
      <c r="AA13" s="17">
        <v>0</v>
      </c>
    </row>
    <row r="14" spans="1:27" ht="21.75" customHeight="1" x14ac:dyDescent="0.2">
      <c r="A14" s="49" t="s">
        <v>46</v>
      </c>
      <c r="B14" s="49"/>
      <c r="D14" s="46">
        <v>22469614</v>
      </c>
      <c r="E14" s="46"/>
      <c r="G14" s="10">
        <v>228860176790</v>
      </c>
      <c r="I14" s="10">
        <v>307027753709</v>
      </c>
      <c r="K14" s="10">
        <v>0</v>
      </c>
      <c r="M14" s="10">
        <v>0</v>
      </c>
      <c r="O14" s="10">
        <v>0</v>
      </c>
      <c r="Q14" s="10">
        <v>0</v>
      </c>
      <c r="S14" s="10">
        <v>22469614</v>
      </c>
      <c r="U14" s="10">
        <v>12550</v>
      </c>
      <c r="W14" s="10">
        <v>228860176790</v>
      </c>
      <c r="Y14" s="10">
        <v>281666543059</v>
      </c>
      <c r="AA14" s="17">
        <v>0.91</v>
      </c>
    </row>
    <row r="15" spans="1:27" ht="21.75" customHeight="1" x14ac:dyDescent="0.2">
      <c r="A15" s="49" t="s">
        <v>47</v>
      </c>
      <c r="B15" s="49"/>
      <c r="D15" s="46">
        <v>9217714</v>
      </c>
      <c r="E15" s="46"/>
      <c r="G15" s="10">
        <v>264299974408</v>
      </c>
      <c r="I15" s="10">
        <v>267511149433</v>
      </c>
      <c r="K15" s="10">
        <v>0</v>
      </c>
      <c r="M15" s="10">
        <v>0</v>
      </c>
      <c r="O15" s="10">
        <v>-9217714</v>
      </c>
      <c r="Q15" s="10">
        <v>273991202376</v>
      </c>
      <c r="S15" s="10">
        <v>0</v>
      </c>
      <c r="U15" s="10">
        <v>0</v>
      </c>
      <c r="W15" s="10">
        <v>0</v>
      </c>
      <c r="Y15" s="10">
        <v>0</v>
      </c>
      <c r="AA15" s="17">
        <v>0</v>
      </c>
    </row>
    <row r="16" spans="1:27" ht="21.75" customHeight="1" x14ac:dyDescent="0.2">
      <c r="A16" s="49" t="s">
        <v>48</v>
      </c>
      <c r="B16" s="49"/>
      <c r="D16" s="46">
        <v>700000</v>
      </c>
      <c r="E16" s="46"/>
      <c r="G16" s="10">
        <v>10018441020</v>
      </c>
      <c r="I16" s="10">
        <v>11957135190</v>
      </c>
      <c r="K16" s="10">
        <v>0</v>
      </c>
      <c r="M16" s="10">
        <v>0</v>
      </c>
      <c r="O16" s="10">
        <v>0</v>
      </c>
      <c r="Q16" s="10">
        <v>0</v>
      </c>
      <c r="S16" s="10">
        <v>700000</v>
      </c>
      <c r="U16" s="10">
        <v>15163</v>
      </c>
      <c r="W16" s="10">
        <v>10018441020</v>
      </c>
      <c r="Y16" s="10">
        <v>10589687570</v>
      </c>
      <c r="AA16" s="17">
        <v>0.03</v>
      </c>
    </row>
    <row r="17" spans="1:27" ht="21.75" customHeight="1" x14ac:dyDescent="0.2">
      <c r="A17" s="49" t="s">
        <v>49</v>
      </c>
      <c r="B17" s="49"/>
      <c r="D17" s="46">
        <v>2000000</v>
      </c>
      <c r="E17" s="46"/>
      <c r="G17" s="10">
        <v>20024000000</v>
      </c>
      <c r="I17" s="10">
        <v>29244864000</v>
      </c>
      <c r="K17" s="10">
        <v>0</v>
      </c>
      <c r="M17" s="10">
        <v>0</v>
      </c>
      <c r="O17" s="10">
        <v>0</v>
      </c>
      <c r="Q17" s="10">
        <v>0</v>
      </c>
      <c r="S17" s="10">
        <v>2000000</v>
      </c>
      <c r="U17" s="10">
        <v>17628</v>
      </c>
      <c r="W17" s="10">
        <v>20024000000</v>
      </c>
      <c r="Y17" s="10">
        <v>35213692800</v>
      </c>
      <c r="AA17" s="17">
        <v>0.11</v>
      </c>
    </row>
    <row r="18" spans="1:27" ht="21.75" customHeight="1" x14ac:dyDescent="0.2">
      <c r="A18" s="49" t="s">
        <v>50</v>
      </c>
      <c r="B18" s="49"/>
      <c r="D18" s="46">
        <v>3600000</v>
      </c>
      <c r="E18" s="46"/>
      <c r="G18" s="10">
        <v>40161206969</v>
      </c>
      <c r="I18" s="10">
        <v>51849705600</v>
      </c>
      <c r="K18" s="10">
        <v>0</v>
      </c>
      <c r="M18" s="10">
        <v>0</v>
      </c>
      <c r="O18" s="10">
        <v>0</v>
      </c>
      <c r="Q18" s="10">
        <v>0</v>
      </c>
      <c r="S18" s="10">
        <v>3600000</v>
      </c>
      <c r="U18" s="10">
        <v>17549</v>
      </c>
      <c r="W18" s="10">
        <v>40161206969</v>
      </c>
      <c r="Y18" s="10">
        <v>63100588320</v>
      </c>
      <c r="AA18" s="17">
        <v>0.2</v>
      </c>
    </row>
    <row r="19" spans="1:27" ht="21.75" customHeight="1" x14ac:dyDescent="0.2">
      <c r="A19" s="49" t="s">
        <v>51</v>
      </c>
      <c r="B19" s="49"/>
      <c r="D19" s="46">
        <v>4282580</v>
      </c>
      <c r="E19" s="46"/>
      <c r="G19" s="10">
        <v>50212066346</v>
      </c>
      <c r="I19" s="10">
        <v>81745871622</v>
      </c>
      <c r="K19" s="10">
        <v>0</v>
      </c>
      <c r="M19" s="10">
        <v>0</v>
      </c>
      <c r="O19" s="10">
        <v>0</v>
      </c>
      <c r="Q19" s="10">
        <v>0</v>
      </c>
      <c r="S19" s="10">
        <v>4282580</v>
      </c>
      <c r="U19" s="10">
        <v>15610</v>
      </c>
      <c r="W19" s="10">
        <v>50212066346</v>
      </c>
      <c r="Y19" s="10">
        <v>66697316330</v>
      </c>
      <c r="AA19" s="17">
        <v>0.22</v>
      </c>
    </row>
    <row r="20" spans="1:27" ht="21.75" customHeight="1" x14ac:dyDescent="0.2">
      <c r="A20" s="49" t="s">
        <v>52</v>
      </c>
      <c r="B20" s="49"/>
      <c r="D20" s="46">
        <v>1724881</v>
      </c>
      <c r="E20" s="46"/>
      <c r="G20" s="10">
        <v>19999995195</v>
      </c>
      <c r="I20" s="10">
        <v>35617067769</v>
      </c>
      <c r="K20" s="10">
        <v>0</v>
      </c>
      <c r="M20" s="10">
        <v>0</v>
      </c>
      <c r="O20" s="10">
        <v>0</v>
      </c>
      <c r="Q20" s="10">
        <v>0</v>
      </c>
      <c r="S20" s="10">
        <v>1724881</v>
      </c>
      <c r="U20" s="10">
        <v>18537</v>
      </c>
      <c r="W20" s="10">
        <v>19999995195</v>
      </c>
      <c r="Y20" s="10">
        <v>31974119097</v>
      </c>
      <c r="AA20" s="17">
        <v>0.1</v>
      </c>
    </row>
    <row r="21" spans="1:27" ht="21.75" customHeight="1" x14ac:dyDescent="0.2">
      <c r="A21" s="49" t="s">
        <v>53</v>
      </c>
      <c r="B21" s="49"/>
      <c r="D21" s="46">
        <v>156312</v>
      </c>
      <c r="E21" s="46"/>
      <c r="G21" s="10">
        <v>99999684128</v>
      </c>
      <c r="I21" s="10">
        <v>229119139672</v>
      </c>
      <c r="K21" s="10">
        <v>0</v>
      </c>
      <c r="M21" s="10">
        <v>0</v>
      </c>
      <c r="O21" s="10">
        <v>0</v>
      </c>
      <c r="Q21" s="10">
        <v>0</v>
      </c>
      <c r="S21" s="10">
        <v>156312</v>
      </c>
      <c r="U21" s="10">
        <v>1286174</v>
      </c>
      <c r="W21" s="10">
        <v>99999684128</v>
      </c>
      <c r="Y21" s="10">
        <v>201044410288</v>
      </c>
      <c r="AA21" s="17">
        <v>0.65</v>
      </c>
    </row>
    <row r="22" spans="1:27" ht="21.75" customHeight="1" x14ac:dyDescent="0.2">
      <c r="A22" s="49" t="s">
        <v>54</v>
      </c>
      <c r="B22" s="49"/>
      <c r="D22" s="46">
        <v>67601</v>
      </c>
      <c r="E22" s="46"/>
      <c r="G22" s="10">
        <v>20024907003</v>
      </c>
      <c r="I22" s="10">
        <v>28446057418</v>
      </c>
      <c r="K22" s="10">
        <v>0</v>
      </c>
      <c r="M22" s="10">
        <v>0</v>
      </c>
      <c r="O22" s="10">
        <v>0</v>
      </c>
      <c r="Q22" s="10">
        <v>0</v>
      </c>
      <c r="S22" s="10">
        <v>67601</v>
      </c>
      <c r="U22" s="10">
        <v>526490</v>
      </c>
      <c r="W22" s="10">
        <v>20024907003</v>
      </c>
      <c r="Y22" s="10">
        <v>35548540989</v>
      </c>
      <c r="AA22" s="17">
        <v>0.12</v>
      </c>
    </row>
    <row r="23" spans="1:27" ht="21.75" customHeight="1" x14ac:dyDescent="0.2">
      <c r="A23" s="49" t="s">
        <v>55</v>
      </c>
      <c r="B23" s="49"/>
      <c r="D23" s="46">
        <v>56916</v>
      </c>
      <c r="E23" s="46"/>
      <c r="G23" s="10">
        <v>62181568569</v>
      </c>
      <c r="I23" s="10">
        <v>101494355596</v>
      </c>
      <c r="K23" s="10">
        <v>0</v>
      </c>
      <c r="M23" s="10">
        <v>0</v>
      </c>
      <c r="O23" s="10">
        <v>0</v>
      </c>
      <c r="Q23" s="10">
        <v>0</v>
      </c>
      <c r="S23" s="10">
        <v>56916</v>
      </c>
      <c r="U23" s="10">
        <v>1502123</v>
      </c>
      <c r="W23" s="10">
        <v>62181568569</v>
      </c>
      <c r="Y23" s="10">
        <v>85494812668</v>
      </c>
      <c r="AA23" s="17">
        <v>0.28000000000000003</v>
      </c>
    </row>
    <row r="24" spans="1:27" ht="21.75" customHeight="1" x14ac:dyDescent="0.2">
      <c r="A24" s="45" t="s">
        <v>56</v>
      </c>
      <c r="B24" s="45"/>
      <c r="D24" s="47">
        <v>89441</v>
      </c>
      <c r="E24" s="47"/>
      <c r="G24" s="11">
        <v>89999287933</v>
      </c>
      <c r="I24" s="11">
        <v>186616857680</v>
      </c>
      <c r="K24" s="11">
        <v>0</v>
      </c>
      <c r="M24" s="11">
        <v>0</v>
      </c>
      <c r="O24" s="11">
        <v>0</v>
      </c>
      <c r="Q24" s="11">
        <v>0</v>
      </c>
      <c r="S24" s="11">
        <v>89441</v>
      </c>
      <c r="U24" s="11">
        <v>1869707</v>
      </c>
      <c r="W24" s="11">
        <v>89999287933</v>
      </c>
      <c r="Y24" s="11">
        <v>167228463787</v>
      </c>
      <c r="AA24" s="12">
        <v>0.54</v>
      </c>
    </row>
    <row r="25" spans="1:27" ht="21.75" customHeight="1" thickBot="1" x14ac:dyDescent="0.25">
      <c r="A25" s="42" t="s">
        <v>21</v>
      </c>
      <c r="B25" s="42"/>
      <c r="D25" s="50">
        <f>SUM(D9:E24)</f>
        <v>135675500</v>
      </c>
      <c r="E25" s="50"/>
      <c r="G25" s="14">
        <f>SUM(G9:G24)</f>
        <v>2484446313446</v>
      </c>
      <c r="I25" s="14">
        <f>SUM(I9:I24)</f>
        <v>3012015930682</v>
      </c>
      <c r="K25" s="14">
        <f>SUM(K9:K24)</f>
        <v>0</v>
      </c>
      <c r="M25" s="14">
        <f>SUM(M9:M24)</f>
        <v>0</v>
      </c>
      <c r="O25" s="14">
        <f>SUM(O9:O24)</f>
        <v>-95525694</v>
      </c>
      <c r="Q25" s="14">
        <f>SUM(Q9:Q24)</f>
        <v>1791388732702</v>
      </c>
      <c r="S25" s="14">
        <f>SUM(S9:S24)</f>
        <v>40149806</v>
      </c>
      <c r="U25" s="14"/>
      <c r="W25" s="14">
        <f>SUM(W9:W24)</f>
        <v>751529307352</v>
      </c>
      <c r="Y25" s="14">
        <f>SUM(Y9:Y24)</f>
        <v>1148758410191</v>
      </c>
      <c r="AA25" s="15">
        <f>SUM(AA9:AA24)</f>
        <v>3.71</v>
      </c>
    </row>
    <row r="26" spans="1:27" ht="13.5" thickTop="1" x14ac:dyDescent="0.2">
      <c r="G26" s="20">
        <v>2484446313446</v>
      </c>
      <c r="I26" s="20">
        <v>527569617236</v>
      </c>
      <c r="Q26" s="20">
        <v>1791388732702</v>
      </c>
      <c r="W26" s="20">
        <v>751529307352</v>
      </c>
      <c r="Y26" s="20">
        <v>397229102839</v>
      </c>
    </row>
    <row r="27" spans="1:27" x14ac:dyDescent="0.2">
      <c r="G27" s="20">
        <f>G25-G26</f>
        <v>0</v>
      </c>
      <c r="I27" s="20">
        <f>G26+I26</f>
        <v>3012015930682</v>
      </c>
      <c r="Q27" s="20">
        <f>Q25-Q26</f>
        <v>0</v>
      </c>
      <c r="W27" s="20">
        <f>W25-W26</f>
        <v>0</v>
      </c>
      <c r="Y27" s="20">
        <f>W26+Y26</f>
        <v>1148758410191</v>
      </c>
    </row>
    <row r="28" spans="1:27" x14ac:dyDescent="0.2">
      <c r="I28" s="20">
        <f>I25-I27</f>
        <v>0</v>
      </c>
      <c r="Q28" s="20"/>
      <c r="Y28" s="20">
        <f>Y25-Y27</f>
        <v>0</v>
      </c>
    </row>
    <row r="29" spans="1:27" x14ac:dyDescent="0.2">
      <c r="Q29" s="20"/>
      <c r="S29" s="20"/>
    </row>
    <row r="30" spans="1:27" x14ac:dyDescent="0.2">
      <c r="Q30" s="20"/>
      <c r="S30" s="20"/>
    </row>
    <row r="31" spans="1:27" x14ac:dyDescent="0.2">
      <c r="Q31" s="20"/>
      <c r="S31" s="20"/>
    </row>
  </sheetData>
  <mergeCells count="45">
    <mergeCell ref="A25:B25"/>
    <mergeCell ref="D25:E25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L38"/>
  <sheetViews>
    <sheetView rightToLeft="1" view="pageBreakPreview" zoomScale="60" zoomScaleNormal="100" workbookViewId="0">
      <selection activeCell="AB31" sqref="AB3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0.42578125" bestFit="1" customWidth="1"/>
    <col min="19" max="19" width="1.28515625" customWidth="1"/>
    <col min="20" max="20" width="20.42578125" bestFit="1" customWidth="1"/>
    <col min="21" max="21" width="1.28515625" customWidth="1"/>
    <col min="22" max="22" width="13" customWidth="1"/>
    <col min="23" max="23" width="1.28515625" customWidth="1"/>
    <col min="24" max="24" width="19.42578125" bestFit="1" customWidth="1"/>
    <col min="25" max="25" width="1.28515625" customWidth="1"/>
    <col min="26" max="26" width="13" customWidth="1"/>
    <col min="27" max="27" width="1.28515625" customWidth="1"/>
    <col min="28" max="28" width="17.710937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0.5703125" bestFit="1" customWidth="1"/>
    <col min="35" max="35" width="1.28515625" customWidth="1"/>
    <col min="36" max="36" width="20.4257812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38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38" ht="14.45" customHeight="1" x14ac:dyDescent="0.2"/>
    <row r="5" spans="1:38" ht="14.45" customHeight="1" x14ac:dyDescent="0.2">
      <c r="A5" s="1" t="s">
        <v>57</v>
      </c>
      <c r="B5" s="39" t="s">
        <v>58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</row>
    <row r="6" spans="1:38" ht="14.45" customHeight="1" x14ac:dyDescent="0.2">
      <c r="A6" s="40" t="s">
        <v>59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 t="s">
        <v>7</v>
      </c>
      <c r="Q6" s="40"/>
      <c r="R6" s="40"/>
      <c r="S6" s="40"/>
      <c r="T6" s="40"/>
      <c r="V6" s="40" t="s">
        <v>8</v>
      </c>
      <c r="W6" s="40"/>
      <c r="X6" s="40"/>
      <c r="Y6" s="40"/>
      <c r="Z6" s="40"/>
      <c r="AA6" s="40"/>
      <c r="AB6" s="40"/>
      <c r="AD6" s="40" t="s">
        <v>9</v>
      </c>
      <c r="AE6" s="40"/>
      <c r="AF6" s="40"/>
      <c r="AG6" s="40"/>
      <c r="AH6" s="40"/>
      <c r="AI6" s="40"/>
      <c r="AJ6" s="40"/>
      <c r="AK6" s="40"/>
      <c r="AL6" s="40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1" t="s">
        <v>10</v>
      </c>
      <c r="W7" s="41"/>
      <c r="X7" s="41"/>
      <c r="Y7" s="3"/>
      <c r="Z7" s="41" t="s">
        <v>11</v>
      </c>
      <c r="AA7" s="41"/>
      <c r="AB7" s="41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40" t="s">
        <v>60</v>
      </c>
      <c r="B8" s="40"/>
      <c r="D8" s="2" t="s">
        <v>61</v>
      </c>
      <c r="F8" s="2" t="s">
        <v>62</v>
      </c>
      <c r="H8" s="2" t="s">
        <v>63</v>
      </c>
      <c r="J8" s="2" t="s">
        <v>64</v>
      </c>
      <c r="L8" s="2" t="s">
        <v>65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43" t="s">
        <v>66</v>
      </c>
      <c r="B9" s="43"/>
      <c r="D9" s="5" t="s">
        <v>67</v>
      </c>
      <c r="F9" s="5" t="s">
        <v>67</v>
      </c>
      <c r="H9" s="5" t="s">
        <v>68</v>
      </c>
      <c r="J9" s="5" t="s">
        <v>69</v>
      </c>
      <c r="L9" s="7">
        <v>0</v>
      </c>
      <c r="N9" s="7">
        <v>0</v>
      </c>
      <c r="P9" s="6">
        <v>90000</v>
      </c>
      <c r="R9" s="6">
        <v>51129265500</v>
      </c>
      <c r="T9" s="6">
        <v>71591151133</v>
      </c>
      <c r="V9" s="6">
        <v>0</v>
      </c>
      <c r="X9" s="6">
        <v>0</v>
      </c>
      <c r="Z9" s="6">
        <v>0</v>
      </c>
      <c r="AB9" s="6">
        <v>0</v>
      </c>
      <c r="AD9" s="6">
        <v>90000</v>
      </c>
      <c r="AF9" s="6">
        <v>807970</v>
      </c>
      <c r="AH9" s="6">
        <v>51129265500</v>
      </c>
      <c r="AJ9" s="6">
        <v>72677759968</v>
      </c>
      <c r="AL9" s="7">
        <v>0.24</v>
      </c>
    </row>
    <row r="10" spans="1:38" ht="21.75" customHeight="1" x14ac:dyDescent="0.2">
      <c r="A10" s="49" t="s">
        <v>70</v>
      </c>
      <c r="B10" s="49"/>
      <c r="D10" s="16" t="s">
        <v>67</v>
      </c>
      <c r="F10" s="16" t="s">
        <v>67</v>
      </c>
      <c r="H10" s="16" t="s">
        <v>71</v>
      </c>
      <c r="J10" s="16" t="s">
        <v>72</v>
      </c>
      <c r="L10" s="17">
        <v>0</v>
      </c>
      <c r="N10" s="17">
        <v>0</v>
      </c>
      <c r="P10" s="10">
        <v>84989</v>
      </c>
      <c r="R10" s="10">
        <v>45774871682</v>
      </c>
      <c r="T10" s="10">
        <v>74749652763</v>
      </c>
      <c r="V10" s="10">
        <v>0</v>
      </c>
      <c r="X10" s="10">
        <v>0</v>
      </c>
      <c r="Z10" s="10">
        <v>0</v>
      </c>
      <c r="AB10" s="10">
        <v>0</v>
      </c>
      <c r="AD10" s="10">
        <v>84989</v>
      </c>
      <c r="AF10" s="10">
        <v>900000</v>
      </c>
      <c r="AH10" s="10">
        <v>45774871682</v>
      </c>
      <c r="AJ10" s="10">
        <v>76448508508</v>
      </c>
      <c r="AL10" s="17">
        <v>0.25</v>
      </c>
    </row>
    <row r="11" spans="1:38" ht="21.75" customHeight="1" x14ac:dyDescent="0.2">
      <c r="A11" s="49" t="s">
        <v>73</v>
      </c>
      <c r="B11" s="49"/>
      <c r="D11" s="16" t="s">
        <v>67</v>
      </c>
      <c r="F11" s="16" t="s">
        <v>67</v>
      </c>
      <c r="H11" s="16" t="s">
        <v>74</v>
      </c>
      <c r="J11" s="16" t="s">
        <v>75</v>
      </c>
      <c r="L11" s="17">
        <v>18</v>
      </c>
      <c r="N11" s="17">
        <v>18</v>
      </c>
      <c r="P11" s="10">
        <v>117794</v>
      </c>
      <c r="R11" s="10">
        <v>117812850162</v>
      </c>
      <c r="T11" s="10">
        <v>117729949512</v>
      </c>
      <c r="V11" s="10">
        <v>0</v>
      </c>
      <c r="X11" s="10">
        <v>0</v>
      </c>
      <c r="Z11" s="10">
        <v>0</v>
      </c>
      <c r="AB11" s="10">
        <v>0</v>
      </c>
      <c r="AD11" s="10">
        <v>117794</v>
      </c>
      <c r="AF11" s="10">
        <v>1000000</v>
      </c>
      <c r="AH11" s="10">
        <v>117812850162</v>
      </c>
      <c r="AJ11" s="10">
        <v>117729949512</v>
      </c>
      <c r="AL11" s="17">
        <v>0.38</v>
      </c>
    </row>
    <row r="12" spans="1:38" ht="21.75" customHeight="1" x14ac:dyDescent="0.2">
      <c r="A12" s="49" t="s">
        <v>76</v>
      </c>
      <c r="B12" s="49"/>
      <c r="D12" s="16" t="s">
        <v>67</v>
      </c>
      <c r="F12" s="16" t="s">
        <v>67</v>
      </c>
      <c r="H12" s="16" t="s">
        <v>77</v>
      </c>
      <c r="J12" s="16" t="s">
        <v>78</v>
      </c>
      <c r="L12" s="17">
        <v>23</v>
      </c>
      <c r="N12" s="17">
        <v>23</v>
      </c>
      <c r="P12" s="10">
        <v>1915000</v>
      </c>
      <c r="R12" s="10">
        <v>1873925167711</v>
      </c>
      <c r="T12" s="10">
        <v>1878382054085</v>
      </c>
      <c r="V12" s="10">
        <v>0</v>
      </c>
      <c r="X12" s="10">
        <v>0</v>
      </c>
      <c r="Z12" s="10">
        <v>0</v>
      </c>
      <c r="AB12" s="10">
        <v>0</v>
      </c>
      <c r="AD12" s="10">
        <v>1915000</v>
      </c>
      <c r="AF12" s="10">
        <v>988708</v>
      </c>
      <c r="AH12" s="10">
        <v>1873925167711</v>
      </c>
      <c r="AJ12" s="10">
        <v>1892346296897</v>
      </c>
      <c r="AL12" s="17">
        <v>6.14</v>
      </c>
    </row>
    <row r="13" spans="1:38" ht="21.75" customHeight="1" x14ac:dyDescent="0.2">
      <c r="A13" s="49" t="s">
        <v>79</v>
      </c>
      <c r="B13" s="49"/>
      <c r="D13" s="16" t="s">
        <v>67</v>
      </c>
      <c r="F13" s="16" t="s">
        <v>67</v>
      </c>
      <c r="H13" s="16" t="s">
        <v>80</v>
      </c>
      <c r="J13" s="16" t="s">
        <v>81</v>
      </c>
      <c r="L13" s="17">
        <v>18</v>
      </c>
      <c r="N13" s="17">
        <v>18</v>
      </c>
      <c r="P13" s="10">
        <v>178727</v>
      </c>
      <c r="R13" s="10">
        <v>178756894268</v>
      </c>
      <c r="T13" s="10">
        <v>178629817193</v>
      </c>
      <c r="V13" s="10">
        <v>0</v>
      </c>
      <c r="X13" s="10">
        <v>0</v>
      </c>
      <c r="Z13" s="10">
        <v>0</v>
      </c>
      <c r="AB13" s="10">
        <v>0</v>
      </c>
      <c r="AD13" s="10">
        <v>178727</v>
      </c>
      <c r="AF13" s="10">
        <v>1000000</v>
      </c>
      <c r="AH13" s="10">
        <v>178756894268</v>
      </c>
      <c r="AJ13" s="10">
        <v>178629817193</v>
      </c>
      <c r="AL13" s="17">
        <v>0.57999999999999996</v>
      </c>
    </row>
    <row r="14" spans="1:38" ht="21.75" customHeight="1" x14ac:dyDescent="0.2">
      <c r="A14" s="49" t="s">
        <v>82</v>
      </c>
      <c r="B14" s="49"/>
      <c r="D14" s="16" t="s">
        <v>67</v>
      </c>
      <c r="F14" s="16" t="s">
        <v>67</v>
      </c>
      <c r="H14" s="16" t="s">
        <v>83</v>
      </c>
      <c r="J14" s="16" t="s">
        <v>84</v>
      </c>
      <c r="L14" s="17">
        <v>23</v>
      </c>
      <c r="N14" s="17">
        <v>23</v>
      </c>
      <c r="P14" s="10">
        <v>300000</v>
      </c>
      <c r="R14" s="10">
        <v>300000000000</v>
      </c>
      <c r="T14" s="10">
        <v>299836875000</v>
      </c>
      <c r="V14" s="10">
        <v>0</v>
      </c>
      <c r="X14" s="10">
        <v>0</v>
      </c>
      <c r="Z14" s="10">
        <v>300000</v>
      </c>
      <c r="AB14" s="10">
        <v>299941875000</v>
      </c>
      <c r="AD14" s="10">
        <v>0</v>
      </c>
      <c r="AF14" s="10">
        <v>0</v>
      </c>
      <c r="AH14" s="10">
        <v>0</v>
      </c>
      <c r="AJ14" s="10">
        <v>0</v>
      </c>
      <c r="AL14" s="17">
        <v>0</v>
      </c>
    </row>
    <row r="15" spans="1:38" ht="21.75" customHeight="1" x14ac:dyDescent="0.2">
      <c r="A15" s="49" t="s">
        <v>85</v>
      </c>
      <c r="B15" s="49"/>
      <c r="D15" s="16" t="s">
        <v>67</v>
      </c>
      <c r="F15" s="16" t="s">
        <v>67</v>
      </c>
      <c r="H15" s="16" t="s">
        <v>86</v>
      </c>
      <c r="J15" s="16" t="s">
        <v>87</v>
      </c>
      <c r="L15" s="17">
        <v>23</v>
      </c>
      <c r="N15" s="17">
        <v>23</v>
      </c>
      <c r="P15" s="10">
        <v>527966</v>
      </c>
      <c r="R15" s="10">
        <v>499999640980</v>
      </c>
      <c r="T15" s="10">
        <v>506128511456</v>
      </c>
      <c r="V15" s="10">
        <v>0</v>
      </c>
      <c r="X15" s="10">
        <v>0</v>
      </c>
      <c r="Z15" s="10">
        <v>0</v>
      </c>
      <c r="AB15" s="10">
        <v>0</v>
      </c>
      <c r="AD15" s="10">
        <v>527966</v>
      </c>
      <c r="AF15" s="10">
        <v>962000</v>
      </c>
      <c r="AH15" s="10">
        <v>499999640980</v>
      </c>
      <c r="AJ15" s="10">
        <v>507627119584</v>
      </c>
      <c r="AL15" s="17">
        <v>1.65</v>
      </c>
    </row>
    <row r="16" spans="1:38" ht="21.75" customHeight="1" x14ac:dyDescent="0.2">
      <c r="A16" s="49" t="s">
        <v>88</v>
      </c>
      <c r="B16" s="49"/>
      <c r="D16" s="16" t="s">
        <v>67</v>
      </c>
      <c r="F16" s="16" t="s">
        <v>67</v>
      </c>
      <c r="H16" s="16" t="s">
        <v>89</v>
      </c>
      <c r="J16" s="16" t="s">
        <v>90</v>
      </c>
      <c r="L16" s="17">
        <v>23</v>
      </c>
      <c r="N16" s="17">
        <v>23</v>
      </c>
      <c r="P16" s="10">
        <v>1053200</v>
      </c>
      <c r="R16" s="10">
        <v>1000118720000</v>
      </c>
      <c r="T16" s="10">
        <v>916627872433</v>
      </c>
      <c r="V16" s="10">
        <v>0</v>
      </c>
      <c r="X16" s="10">
        <v>0</v>
      </c>
      <c r="Z16" s="10">
        <v>0</v>
      </c>
      <c r="AB16" s="10">
        <v>0</v>
      </c>
      <c r="AD16" s="10">
        <v>1053200</v>
      </c>
      <c r="AF16" s="10">
        <v>870800</v>
      </c>
      <c r="AH16" s="10">
        <v>1000118720000</v>
      </c>
      <c r="AJ16" s="10">
        <v>916627872433</v>
      </c>
      <c r="AL16" s="17">
        <v>2.97</v>
      </c>
    </row>
    <row r="17" spans="1:38" ht="21.75" customHeight="1" x14ac:dyDescent="0.2">
      <c r="A17" s="49" t="s">
        <v>91</v>
      </c>
      <c r="B17" s="49"/>
      <c r="D17" s="16" t="s">
        <v>67</v>
      </c>
      <c r="F17" s="16" t="s">
        <v>67</v>
      </c>
      <c r="H17" s="16" t="s">
        <v>92</v>
      </c>
      <c r="J17" s="16" t="s">
        <v>93</v>
      </c>
      <c r="L17" s="17">
        <v>23</v>
      </c>
      <c r="N17" s="17">
        <v>23</v>
      </c>
      <c r="P17" s="10">
        <v>370000</v>
      </c>
      <c r="R17" s="10">
        <v>319873705882</v>
      </c>
      <c r="T17" s="10">
        <v>317287381125</v>
      </c>
      <c r="V17" s="10">
        <v>0</v>
      </c>
      <c r="X17" s="10">
        <v>0</v>
      </c>
      <c r="Z17" s="10">
        <v>0</v>
      </c>
      <c r="AB17" s="10">
        <v>0</v>
      </c>
      <c r="AD17" s="10">
        <v>370000</v>
      </c>
      <c r="AF17" s="10">
        <v>861500</v>
      </c>
      <c r="AH17" s="10">
        <v>319873705882</v>
      </c>
      <c r="AJ17" s="10">
        <v>318581676968</v>
      </c>
      <c r="AL17" s="17">
        <v>1.03</v>
      </c>
    </row>
    <row r="18" spans="1:38" ht="21.75" customHeight="1" x14ac:dyDescent="0.2">
      <c r="A18" s="49" t="s">
        <v>94</v>
      </c>
      <c r="B18" s="49"/>
      <c r="D18" s="16" t="s">
        <v>67</v>
      </c>
      <c r="F18" s="16" t="s">
        <v>67</v>
      </c>
      <c r="H18" s="16" t="s">
        <v>95</v>
      </c>
      <c r="J18" s="16" t="s">
        <v>96</v>
      </c>
      <c r="L18" s="17">
        <v>23</v>
      </c>
      <c r="N18" s="17">
        <v>23</v>
      </c>
      <c r="P18" s="10">
        <v>1470000</v>
      </c>
      <c r="R18" s="10">
        <v>1267376223400</v>
      </c>
      <c r="T18" s="10">
        <v>1263512591250</v>
      </c>
      <c r="V18" s="10">
        <v>0</v>
      </c>
      <c r="X18" s="10">
        <v>0</v>
      </c>
      <c r="Z18" s="10">
        <v>0</v>
      </c>
      <c r="AB18" s="10">
        <v>0</v>
      </c>
      <c r="AD18" s="10">
        <v>1470000</v>
      </c>
      <c r="AF18" s="10">
        <v>853450</v>
      </c>
      <c r="AH18" s="10">
        <v>1267376223400</v>
      </c>
      <c r="AJ18" s="10">
        <v>1253889326746</v>
      </c>
      <c r="AL18" s="17">
        <v>4.07</v>
      </c>
    </row>
    <row r="19" spans="1:38" ht="21.75" customHeight="1" x14ac:dyDescent="0.2">
      <c r="A19" s="49" t="s">
        <v>97</v>
      </c>
      <c r="B19" s="49"/>
      <c r="D19" s="16" t="s">
        <v>67</v>
      </c>
      <c r="F19" s="16" t="s">
        <v>67</v>
      </c>
      <c r="H19" s="16" t="s">
        <v>98</v>
      </c>
      <c r="J19" s="16" t="s">
        <v>99</v>
      </c>
      <c r="L19" s="17">
        <v>23</v>
      </c>
      <c r="N19" s="17">
        <v>23</v>
      </c>
      <c r="P19" s="10">
        <v>761000</v>
      </c>
      <c r="R19" s="10">
        <v>720195180000</v>
      </c>
      <c r="T19" s="10">
        <v>672579886780</v>
      </c>
      <c r="V19" s="10">
        <v>0</v>
      </c>
      <c r="X19" s="10">
        <v>0</v>
      </c>
      <c r="Z19" s="10">
        <v>0</v>
      </c>
      <c r="AB19" s="10">
        <v>0</v>
      </c>
      <c r="AD19" s="10">
        <v>761000</v>
      </c>
      <c r="AF19" s="10">
        <v>889472</v>
      </c>
      <c r="AH19" s="10">
        <v>720195180000</v>
      </c>
      <c r="AJ19" s="10">
        <v>676520468703</v>
      </c>
      <c r="AL19" s="17">
        <v>2.19</v>
      </c>
    </row>
    <row r="20" spans="1:38" ht="21.75" customHeight="1" x14ac:dyDescent="0.2">
      <c r="A20" s="49" t="s">
        <v>100</v>
      </c>
      <c r="B20" s="49"/>
      <c r="D20" s="16" t="s">
        <v>67</v>
      </c>
      <c r="F20" s="16" t="s">
        <v>67</v>
      </c>
      <c r="H20" s="16" t="s">
        <v>101</v>
      </c>
      <c r="J20" s="16" t="s">
        <v>102</v>
      </c>
      <c r="L20" s="17">
        <v>23</v>
      </c>
      <c r="N20" s="17">
        <v>23</v>
      </c>
      <c r="P20" s="10">
        <v>2302610</v>
      </c>
      <c r="R20" s="10">
        <v>1856148363657</v>
      </c>
      <c r="T20" s="10">
        <v>1714159569313</v>
      </c>
      <c r="V20" s="10">
        <v>0</v>
      </c>
      <c r="X20" s="10">
        <v>0</v>
      </c>
      <c r="Z20" s="10">
        <v>0</v>
      </c>
      <c r="AB20" s="10">
        <v>0</v>
      </c>
      <c r="AD20" s="10">
        <v>2302610</v>
      </c>
      <c r="AF20" s="10">
        <v>759729</v>
      </c>
      <c r="AH20" s="10">
        <v>1856148363657</v>
      </c>
      <c r="AJ20" s="10">
        <v>1748408378411</v>
      </c>
      <c r="AL20" s="17">
        <v>5.67</v>
      </c>
    </row>
    <row r="21" spans="1:38" ht="21.75" customHeight="1" x14ac:dyDescent="0.2">
      <c r="A21" s="49" t="s">
        <v>103</v>
      </c>
      <c r="B21" s="49"/>
      <c r="D21" s="16" t="s">
        <v>67</v>
      </c>
      <c r="F21" s="16" t="s">
        <v>67</v>
      </c>
      <c r="H21" s="16" t="s">
        <v>104</v>
      </c>
      <c r="J21" s="16" t="s">
        <v>105</v>
      </c>
      <c r="L21" s="17">
        <v>23</v>
      </c>
      <c r="N21" s="17">
        <v>23</v>
      </c>
      <c r="P21" s="10">
        <v>600000</v>
      </c>
      <c r="R21" s="10">
        <v>477600000000</v>
      </c>
      <c r="T21" s="10">
        <v>478761531787</v>
      </c>
      <c r="V21" s="10">
        <v>0</v>
      </c>
      <c r="X21" s="10">
        <v>0</v>
      </c>
      <c r="Z21" s="10">
        <v>0</v>
      </c>
      <c r="AB21" s="10">
        <v>0</v>
      </c>
      <c r="AD21" s="10">
        <v>600000</v>
      </c>
      <c r="AF21" s="10">
        <v>795680</v>
      </c>
      <c r="AH21" s="10">
        <v>477600000000</v>
      </c>
      <c r="AJ21" s="10">
        <v>477148409400</v>
      </c>
      <c r="AL21" s="17">
        <v>1.55</v>
      </c>
    </row>
    <row r="22" spans="1:38" ht="21.75" customHeight="1" x14ac:dyDescent="0.2">
      <c r="A22" s="49" t="s">
        <v>106</v>
      </c>
      <c r="B22" s="49"/>
      <c r="D22" s="16" t="s">
        <v>67</v>
      </c>
      <c r="F22" s="16" t="s">
        <v>67</v>
      </c>
      <c r="H22" s="16" t="s">
        <v>107</v>
      </c>
      <c r="J22" s="16" t="s">
        <v>108</v>
      </c>
      <c r="L22" s="17">
        <v>23</v>
      </c>
      <c r="N22" s="17">
        <v>23</v>
      </c>
      <c r="P22" s="10">
        <v>2155</v>
      </c>
      <c r="R22" s="10">
        <v>2049900650</v>
      </c>
      <c r="T22" s="10">
        <v>1835229640</v>
      </c>
      <c r="V22" s="10">
        <v>0</v>
      </c>
      <c r="X22" s="10">
        <v>0</v>
      </c>
      <c r="Z22" s="10">
        <v>0</v>
      </c>
      <c r="AB22" s="10">
        <v>0</v>
      </c>
      <c r="AD22" s="10">
        <v>2155</v>
      </c>
      <c r="AF22" s="10">
        <v>858072</v>
      </c>
      <c r="AH22" s="10">
        <v>2049900650</v>
      </c>
      <c r="AJ22" s="10">
        <v>1848139687</v>
      </c>
      <c r="AL22" s="17">
        <v>0.01</v>
      </c>
    </row>
    <row r="23" spans="1:38" ht="21.75" customHeight="1" x14ac:dyDescent="0.2">
      <c r="A23" s="49" t="s">
        <v>109</v>
      </c>
      <c r="B23" s="49"/>
      <c r="D23" s="16" t="s">
        <v>67</v>
      </c>
      <c r="F23" s="16" t="s">
        <v>67</v>
      </c>
      <c r="H23" s="16" t="s">
        <v>110</v>
      </c>
      <c r="J23" s="16" t="s">
        <v>111</v>
      </c>
      <c r="L23" s="17">
        <v>23</v>
      </c>
      <c r="N23" s="17">
        <v>23</v>
      </c>
      <c r="P23" s="10">
        <v>995000</v>
      </c>
      <c r="R23" s="10">
        <v>788834599217</v>
      </c>
      <c r="T23" s="10">
        <v>748463631486</v>
      </c>
      <c r="V23" s="10">
        <v>0</v>
      </c>
      <c r="X23" s="10">
        <v>0</v>
      </c>
      <c r="Z23" s="10">
        <v>0</v>
      </c>
      <c r="AB23" s="10">
        <v>0</v>
      </c>
      <c r="AD23" s="10">
        <v>995000</v>
      </c>
      <c r="AF23" s="10">
        <v>783000</v>
      </c>
      <c r="AH23" s="10">
        <v>788834599217</v>
      </c>
      <c r="AJ23" s="10">
        <v>778661372531</v>
      </c>
      <c r="AL23" s="17">
        <v>2.5299999999999998</v>
      </c>
    </row>
    <row r="24" spans="1:38" ht="21.75" customHeight="1" x14ac:dyDescent="0.2">
      <c r="A24" s="49" t="s">
        <v>112</v>
      </c>
      <c r="B24" s="49"/>
      <c r="D24" s="16" t="s">
        <v>67</v>
      </c>
      <c r="F24" s="16" t="s">
        <v>67</v>
      </c>
      <c r="H24" s="16" t="s">
        <v>113</v>
      </c>
      <c r="J24" s="16" t="s">
        <v>114</v>
      </c>
      <c r="L24" s="17">
        <v>23</v>
      </c>
      <c r="N24" s="17">
        <v>23</v>
      </c>
      <c r="P24" s="10">
        <v>1260000</v>
      </c>
      <c r="R24" s="10">
        <v>1002446378062</v>
      </c>
      <c r="T24" s="10">
        <v>900473101368</v>
      </c>
      <c r="V24" s="10">
        <v>0</v>
      </c>
      <c r="X24" s="10">
        <v>0</v>
      </c>
      <c r="Z24" s="10">
        <v>0</v>
      </c>
      <c r="AB24" s="10">
        <v>0</v>
      </c>
      <c r="AD24" s="10">
        <v>1260000</v>
      </c>
      <c r="AF24" s="10">
        <v>821170</v>
      </c>
      <c r="AH24" s="10">
        <v>1002446378062</v>
      </c>
      <c r="AJ24" s="10">
        <v>1034111595903</v>
      </c>
      <c r="AL24" s="17">
        <v>3.36</v>
      </c>
    </row>
    <row r="25" spans="1:38" ht="21.75" customHeight="1" x14ac:dyDescent="0.2">
      <c r="A25" s="49" t="s">
        <v>115</v>
      </c>
      <c r="B25" s="49"/>
      <c r="D25" s="16" t="s">
        <v>67</v>
      </c>
      <c r="F25" s="16" t="s">
        <v>67</v>
      </c>
      <c r="H25" s="16" t="s">
        <v>116</v>
      </c>
      <c r="J25" s="16" t="s">
        <v>117</v>
      </c>
      <c r="L25" s="17">
        <v>23</v>
      </c>
      <c r="N25" s="17">
        <v>23</v>
      </c>
      <c r="P25" s="10">
        <v>620000</v>
      </c>
      <c r="R25" s="10">
        <v>491100000000</v>
      </c>
      <c r="T25" s="10">
        <v>486497323162</v>
      </c>
      <c r="V25" s="10">
        <v>0</v>
      </c>
      <c r="X25" s="10">
        <v>0</v>
      </c>
      <c r="Z25" s="10">
        <v>0</v>
      </c>
      <c r="AB25" s="10">
        <v>0</v>
      </c>
      <c r="AD25" s="10">
        <v>620000</v>
      </c>
      <c r="AF25" s="10">
        <v>775900</v>
      </c>
      <c r="AH25" s="10">
        <v>491100000000</v>
      </c>
      <c r="AJ25" s="10">
        <v>480796424712</v>
      </c>
      <c r="AL25" s="17">
        <v>1.56</v>
      </c>
    </row>
    <row r="26" spans="1:38" ht="21.75" customHeight="1" x14ac:dyDescent="0.2">
      <c r="A26" s="49" t="s">
        <v>118</v>
      </c>
      <c r="B26" s="49"/>
      <c r="D26" s="16" t="s">
        <v>67</v>
      </c>
      <c r="F26" s="16" t="s">
        <v>67</v>
      </c>
      <c r="H26" s="16" t="s">
        <v>119</v>
      </c>
      <c r="J26" s="16" t="s">
        <v>120</v>
      </c>
      <c r="L26" s="17">
        <v>23</v>
      </c>
      <c r="N26" s="17">
        <v>23</v>
      </c>
      <c r="P26" s="10">
        <v>1230000</v>
      </c>
      <c r="R26" s="10">
        <v>1000597038937</v>
      </c>
      <c r="T26" s="10">
        <v>1001961467047</v>
      </c>
      <c r="V26" s="10">
        <v>0</v>
      </c>
      <c r="X26" s="10">
        <v>0</v>
      </c>
      <c r="Z26" s="10">
        <v>0</v>
      </c>
      <c r="AB26" s="10">
        <v>0</v>
      </c>
      <c r="AD26" s="10">
        <v>1230000</v>
      </c>
      <c r="AF26" s="10">
        <v>820861</v>
      </c>
      <c r="AH26" s="10">
        <v>1000597038937</v>
      </c>
      <c r="AJ26" s="10">
        <v>1009110027902</v>
      </c>
      <c r="AL26" s="17">
        <v>3.27</v>
      </c>
    </row>
    <row r="27" spans="1:38" ht="21.75" customHeight="1" x14ac:dyDescent="0.2">
      <c r="A27" s="49" t="s">
        <v>121</v>
      </c>
      <c r="B27" s="49"/>
      <c r="D27" s="16" t="s">
        <v>67</v>
      </c>
      <c r="F27" s="16" t="s">
        <v>67</v>
      </c>
      <c r="H27" s="16" t="s">
        <v>122</v>
      </c>
      <c r="J27" s="16" t="s">
        <v>123</v>
      </c>
      <c r="L27" s="17">
        <v>23</v>
      </c>
      <c r="N27" s="17">
        <v>23</v>
      </c>
      <c r="P27" s="10">
        <v>620000</v>
      </c>
      <c r="R27" s="10">
        <v>498583717500</v>
      </c>
      <c r="T27" s="10">
        <v>495730300000</v>
      </c>
      <c r="V27" s="10">
        <v>0</v>
      </c>
      <c r="X27" s="10">
        <v>0</v>
      </c>
      <c r="Z27" s="10">
        <v>0</v>
      </c>
      <c r="AB27" s="10">
        <v>0</v>
      </c>
      <c r="AD27" s="10">
        <v>620000</v>
      </c>
      <c r="AF27" s="10">
        <v>796350</v>
      </c>
      <c r="AH27" s="10">
        <v>498583717500</v>
      </c>
      <c r="AJ27" s="10">
        <v>493468530506</v>
      </c>
      <c r="AL27" s="17">
        <v>1.6</v>
      </c>
    </row>
    <row r="28" spans="1:38" ht="21.75" customHeight="1" x14ac:dyDescent="0.2">
      <c r="A28" s="49" t="s">
        <v>124</v>
      </c>
      <c r="B28" s="49"/>
      <c r="D28" s="16" t="s">
        <v>67</v>
      </c>
      <c r="F28" s="16" t="s">
        <v>67</v>
      </c>
      <c r="H28" s="16" t="s">
        <v>125</v>
      </c>
      <c r="J28" s="16" t="s">
        <v>126</v>
      </c>
      <c r="L28" s="17">
        <v>0</v>
      </c>
      <c r="N28" s="17">
        <v>0</v>
      </c>
      <c r="P28" s="10">
        <v>0</v>
      </c>
      <c r="R28" s="10">
        <v>0</v>
      </c>
      <c r="T28" s="10">
        <v>0</v>
      </c>
      <c r="V28" s="10">
        <v>609147</v>
      </c>
      <c r="X28" s="10">
        <v>1979727750000</v>
      </c>
      <c r="Z28" s="10">
        <v>0</v>
      </c>
      <c r="AB28" s="10">
        <v>0</v>
      </c>
      <c r="AD28" s="10">
        <v>609147</v>
      </c>
      <c r="AF28" s="10">
        <v>3271064</v>
      </c>
      <c r="AH28" s="10">
        <v>1979727750000</v>
      </c>
      <c r="AJ28" s="10">
        <v>1991114217261</v>
      </c>
      <c r="AL28" s="17">
        <v>6.46</v>
      </c>
    </row>
    <row r="29" spans="1:38" ht="21.75" customHeight="1" x14ac:dyDescent="0.2">
      <c r="A29" s="49" t="s">
        <v>127</v>
      </c>
      <c r="B29" s="49"/>
      <c r="D29" s="16" t="s">
        <v>67</v>
      </c>
      <c r="F29" s="16" t="s">
        <v>67</v>
      </c>
      <c r="H29" s="16" t="s">
        <v>128</v>
      </c>
      <c r="J29" s="16" t="s">
        <v>129</v>
      </c>
      <c r="L29" s="17">
        <v>23</v>
      </c>
      <c r="N29" s="17">
        <v>23</v>
      </c>
      <c r="P29" s="10">
        <v>0</v>
      </c>
      <c r="R29" s="10">
        <v>0</v>
      </c>
      <c r="T29" s="10">
        <v>0</v>
      </c>
      <c r="V29" s="10">
        <v>1240000</v>
      </c>
      <c r="X29" s="10">
        <v>1000175646250</v>
      </c>
      <c r="Z29" s="10">
        <v>0</v>
      </c>
      <c r="AB29" s="10">
        <v>0</v>
      </c>
      <c r="AD29" s="10">
        <v>1240000</v>
      </c>
      <c r="AF29" s="10">
        <v>801150</v>
      </c>
      <c r="AH29" s="10">
        <v>1000175646250</v>
      </c>
      <c r="AJ29" s="10">
        <v>992885824612</v>
      </c>
      <c r="AL29" s="17">
        <v>3.22</v>
      </c>
    </row>
    <row r="30" spans="1:38" ht="21.75" customHeight="1" x14ac:dyDescent="0.2">
      <c r="A30" s="45" t="s">
        <v>130</v>
      </c>
      <c r="B30" s="45"/>
      <c r="D30" s="8" t="s">
        <v>131</v>
      </c>
      <c r="F30" s="8" t="s">
        <v>131</v>
      </c>
      <c r="H30" s="8" t="s">
        <v>132</v>
      </c>
      <c r="J30" s="8" t="s">
        <v>133</v>
      </c>
      <c r="L30" s="12">
        <v>20.5</v>
      </c>
      <c r="N30" s="12">
        <v>20.5</v>
      </c>
      <c r="P30" s="11">
        <v>2000000</v>
      </c>
      <c r="R30" s="11">
        <v>2000000000000</v>
      </c>
      <c r="T30" s="11">
        <v>2000000000000</v>
      </c>
      <c r="V30" s="11">
        <v>0</v>
      </c>
      <c r="X30" s="11">
        <v>0</v>
      </c>
      <c r="Z30" s="11">
        <v>0</v>
      </c>
      <c r="AB30" s="11">
        <v>0</v>
      </c>
      <c r="AD30" s="11">
        <v>2000000</v>
      </c>
      <c r="AF30" s="11">
        <v>1000000</v>
      </c>
      <c r="AH30" s="11">
        <v>2000000000000</v>
      </c>
      <c r="AJ30" s="11">
        <v>2000000000000</v>
      </c>
      <c r="AL30" s="12">
        <v>6.49</v>
      </c>
    </row>
    <row r="31" spans="1:38" ht="21.75" customHeight="1" x14ac:dyDescent="0.2">
      <c r="A31" s="42" t="s">
        <v>21</v>
      </c>
      <c r="B31" s="42"/>
      <c r="D31" s="14"/>
      <c r="F31" s="14"/>
      <c r="H31" s="14"/>
      <c r="J31" s="14"/>
      <c r="L31" s="14"/>
      <c r="N31" s="14"/>
      <c r="P31" s="14">
        <f>SUM(P9:P30)</f>
        <v>16498441</v>
      </c>
      <c r="R31" s="14">
        <f>SUM(R9:R30)</f>
        <v>14492322517608</v>
      </c>
      <c r="T31" s="14">
        <f>SUM(T9:T30)</f>
        <v>14124937896533</v>
      </c>
      <c r="V31" s="14">
        <f>SUM(V9:V30)</f>
        <v>1849147</v>
      </c>
      <c r="X31" s="14">
        <f>SUM(X9:X30)</f>
        <v>2979903396250</v>
      </c>
      <c r="Z31" s="14">
        <f>SUM(Z9:Z30)</f>
        <v>300000</v>
      </c>
      <c r="AB31" s="14">
        <f>SUM(AB9:AB30)</f>
        <v>299941875000</v>
      </c>
      <c r="AD31" s="14">
        <f>SUM(AD9:AD30)</f>
        <v>18047588</v>
      </c>
      <c r="AF31" s="14"/>
      <c r="AH31" s="14">
        <f>SUM(AH9:AH30)</f>
        <v>17172225913858</v>
      </c>
      <c r="AJ31" s="14">
        <f>SUM(AJ9:AJ30)</f>
        <v>17018631717437</v>
      </c>
      <c r="AL31" s="15">
        <f>SUM(AL9:AL30)</f>
        <v>55.220000000000013</v>
      </c>
    </row>
    <row r="32" spans="1:38" x14ac:dyDescent="0.2">
      <c r="R32">
        <v>12492322517608</v>
      </c>
      <c r="T32">
        <v>14124937896533</v>
      </c>
      <c r="AH32" s="20">
        <v>2000000000000</v>
      </c>
      <c r="AJ32" s="20">
        <v>2000000000000</v>
      </c>
      <c r="AL32" s="20">
        <v>164980663682</v>
      </c>
    </row>
    <row r="33" spans="18:36" x14ac:dyDescent="0.2">
      <c r="R33" s="20">
        <v>2000000000000</v>
      </c>
      <c r="T33" s="20">
        <f>T31-T32</f>
        <v>0</v>
      </c>
      <c r="AH33" s="20">
        <v>1979727750000</v>
      </c>
      <c r="AJ33" s="20">
        <v>11386467261</v>
      </c>
    </row>
    <row r="34" spans="18:36" x14ac:dyDescent="0.2">
      <c r="R34" s="20">
        <f>R31-R32-R33</f>
        <v>0</v>
      </c>
      <c r="T34" s="20"/>
      <c r="AH34" s="20">
        <v>13192498163858</v>
      </c>
      <c r="AJ34" s="20">
        <v>1979727750000</v>
      </c>
    </row>
    <row r="35" spans="18:36" x14ac:dyDescent="0.2">
      <c r="AH35" s="20">
        <f>AH32+AH33+AH34</f>
        <v>17172225913858</v>
      </c>
      <c r="AJ35" s="20">
        <v>13192498163858</v>
      </c>
    </row>
    <row r="36" spans="18:36" x14ac:dyDescent="0.2">
      <c r="AH36" s="20">
        <f>AH31-AH35</f>
        <v>0</v>
      </c>
      <c r="AJ36" s="20">
        <f>AJ32+AJ33+AJ34+AJ35</f>
        <v>17183612381119</v>
      </c>
    </row>
    <row r="37" spans="18:36" x14ac:dyDescent="0.2">
      <c r="AJ37" s="20">
        <f>AJ36-AL32</f>
        <v>17018631717437</v>
      </c>
    </row>
    <row r="38" spans="18:36" x14ac:dyDescent="0.2">
      <c r="AJ38" s="20">
        <f>AJ31-AJ37</f>
        <v>0</v>
      </c>
    </row>
  </sheetData>
  <mergeCells count="34">
    <mergeCell ref="A31:B31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3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M15"/>
  <sheetViews>
    <sheetView rightToLeft="1" workbookViewId="0">
      <selection activeCell="C16" sqref="C16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4.45" customHeight="1" x14ac:dyDescent="0.2">
      <c r="A4" s="39" t="s">
        <v>134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14.45" customHeight="1" x14ac:dyDescent="0.2">
      <c r="A5" s="39" t="s">
        <v>135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14.45" customHeight="1" x14ac:dyDescent="0.2"/>
    <row r="7" spans="1:13" ht="14.45" customHeight="1" x14ac:dyDescent="0.2">
      <c r="C7" s="40" t="s">
        <v>9</v>
      </c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ht="14.45" customHeight="1" x14ac:dyDescent="0.2">
      <c r="A8" s="2" t="s">
        <v>136</v>
      </c>
      <c r="C8" s="4" t="s">
        <v>13</v>
      </c>
      <c r="D8" s="3"/>
      <c r="E8" s="4" t="s">
        <v>137</v>
      </c>
      <c r="F8" s="3"/>
      <c r="G8" s="4" t="s">
        <v>138</v>
      </c>
      <c r="H8" s="3"/>
      <c r="I8" s="4" t="s">
        <v>139</v>
      </c>
      <c r="J8" s="3"/>
      <c r="K8" s="4" t="s">
        <v>140</v>
      </c>
      <c r="L8" s="3"/>
      <c r="M8" s="26" t="s">
        <v>141</v>
      </c>
    </row>
    <row r="9" spans="1:13" ht="21.75" customHeight="1" x14ac:dyDescent="0.2">
      <c r="A9" s="5" t="s">
        <v>76</v>
      </c>
      <c r="C9" s="6">
        <v>1915000</v>
      </c>
      <c r="E9" s="6">
        <v>990580</v>
      </c>
      <c r="G9" s="6">
        <v>988708</v>
      </c>
      <c r="I9" s="21">
        <v>-1.9E-3</v>
      </c>
      <c r="K9" s="6">
        <v>1892346296897</v>
      </c>
      <c r="M9" s="16" t="s">
        <v>315</v>
      </c>
    </row>
    <row r="10" spans="1:13" ht="21.75" customHeight="1" x14ac:dyDescent="0.2">
      <c r="A10" s="16" t="s">
        <v>97</v>
      </c>
      <c r="C10" s="10">
        <v>761000</v>
      </c>
      <c r="E10" s="10">
        <v>859830</v>
      </c>
      <c r="G10" s="10">
        <v>889472.44</v>
      </c>
      <c r="I10" s="22">
        <v>3.4500000000000003E-2</v>
      </c>
      <c r="K10" s="10">
        <v>676520468703</v>
      </c>
      <c r="M10" s="16" t="s">
        <v>315</v>
      </c>
    </row>
    <row r="11" spans="1:13" ht="21.75" customHeight="1" x14ac:dyDescent="0.2">
      <c r="A11" s="16" t="s">
        <v>100</v>
      </c>
      <c r="C11" s="10">
        <v>2302610</v>
      </c>
      <c r="E11" s="10">
        <v>792770</v>
      </c>
      <c r="G11" s="10">
        <v>759729</v>
      </c>
      <c r="I11" s="22">
        <v>-4.1700000000000001E-2</v>
      </c>
      <c r="K11" s="10">
        <v>1748408378411</v>
      </c>
      <c r="M11" s="16" t="s">
        <v>316</v>
      </c>
    </row>
    <row r="12" spans="1:13" ht="21.75" customHeight="1" x14ac:dyDescent="0.2">
      <c r="A12" s="16" t="s">
        <v>106</v>
      </c>
      <c r="C12" s="10">
        <v>2155</v>
      </c>
      <c r="E12" s="10">
        <v>837740</v>
      </c>
      <c r="G12" s="10">
        <v>858072</v>
      </c>
      <c r="I12" s="22">
        <v>2.4299999999999999E-2</v>
      </c>
      <c r="K12" s="10">
        <v>1848139687</v>
      </c>
      <c r="M12" s="16" t="s">
        <v>315</v>
      </c>
    </row>
    <row r="13" spans="1:13" ht="21.75" customHeight="1" x14ac:dyDescent="0.2">
      <c r="A13" s="16" t="s">
        <v>118</v>
      </c>
      <c r="C13" s="10">
        <v>1230000</v>
      </c>
      <c r="E13" s="10">
        <v>801000</v>
      </c>
      <c r="G13" s="10">
        <v>820861</v>
      </c>
      <c r="I13" s="22">
        <v>2.4799999999999999E-2</v>
      </c>
      <c r="K13" s="10">
        <v>1009110027902</v>
      </c>
      <c r="M13" s="16" t="s">
        <v>315</v>
      </c>
    </row>
    <row r="14" spans="1:13" ht="21.75" customHeight="1" x14ac:dyDescent="0.2">
      <c r="A14" s="8" t="s">
        <v>124</v>
      </c>
      <c r="C14" s="11">
        <v>609147</v>
      </c>
      <c r="E14" s="11">
        <v>3275243.1507000001</v>
      </c>
      <c r="G14" s="11">
        <v>3271064</v>
      </c>
      <c r="I14" s="23">
        <v>-1.2999999999999999E-3</v>
      </c>
      <c r="K14" s="11">
        <v>1991114217261</v>
      </c>
      <c r="M14" s="25" t="s">
        <v>315</v>
      </c>
    </row>
    <row r="15" spans="1:13" ht="21.75" customHeight="1" x14ac:dyDescent="0.2">
      <c r="A15" s="13" t="s">
        <v>21</v>
      </c>
      <c r="C15" s="14">
        <f>SUM(C9:C14)</f>
        <v>6819912</v>
      </c>
      <c r="E15" s="14"/>
      <c r="G15" s="14"/>
      <c r="I15" s="14"/>
      <c r="K15" s="14">
        <f>SUM(K9:K14)</f>
        <v>7319347528861</v>
      </c>
      <c r="M15" s="24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P31"/>
  <sheetViews>
    <sheetView rightToLeft="1" topLeftCell="A7" workbookViewId="0">
      <selection activeCell="D32" sqref="D32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8.7109375" bestFit="1" customWidth="1"/>
    <col min="5" max="5" width="1.28515625" customWidth="1"/>
    <col min="6" max="6" width="18.7109375" bestFit="1" customWidth="1"/>
    <col min="7" max="7" width="1.28515625" customWidth="1"/>
    <col min="8" max="8" width="18.7109375" bestFit="1" customWidth="1"/>
    <col min="9" max="9" width="1.28515625" customWidth="1"/>
    <col min="10" max="10" width="19" bestFit="1" customWidth="1"/>
    <col min="11" max="11" width="1.28515625" customWidth="1"/>
    <col min="12" max="12" width="19.42578125" customWidth="1"/>
    <col min="13" max="13" width="0.28515625" customWidth="1"/>
    <col min="16" max="16" width="16.42578125" bestFit="1" customWidth="1"/>
  </cols>
  <sheetData>
    <row r="1" spans="1:12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4.45" customHeight="1" x14ac:dyDescent="0.2"/>
    <row r="5" spans="1:12" ht="14.45" customHeight="1" x14ac:dyDescent="0.2">
      <c r="A5" s="1" t="s">
        <v>142</v>
      </c>
      <c r="B5" s="39" t="s">
        <v>143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14.45" customHeight="1" x14ac:dyDescent="0.2">
      <c r="D6" s="2" t="s">
        <v>7</v>
      </c>
      <c r="F6" s="40" t="s">
        <v>8</v>
      </c>
      <c r="G6" s="40"/>
      <c r="H6" s="40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0" t="s">
        <v>144</v>
      </c>
      <c r="B8" s="40"/>
      <c r="D8" s="2" t="s">
        <v>145</v>
      </c>
      <c r="F8" s="2" t="s">
        <v>146</v>
      </c>
      <c r="H8" s="2" t="s">
        <v>147</v>
      </c>
      <c r="J8" s="2" t="s">
        <v>145</v>
      </c>
      <c r="L8" s="2" t="s">
        <v>18</v>
      </c>
    </row>
    <row r="9" spans="1:12" ht="21.75" customHeight="1" x14ac:dyDescent="0.2">
      <c r="A9" s="43" t="s">
        <v>318</v>
      </c>
      <c r="B9" s="43" t="s">
        <v>318</v>
      </c>
      <c r="D9" s="6">
        <v>2317069</v>
      </c>
      <c r="F9" s="6">
        <v>6933</v>
      </c>
      <c r="H9" s="6">
        <v>630000</v>
      </c>
      <c r="J9" s="6">
        <v>1694002</v>
      </c>
      <c r="L9" s="7" t="s">
        <v>148</v>
      </c>
    </row>
    <row r="10" spans="1:12" ht="21.75" customHeight="1" x14ac:dyDescent="0.2">
      <c r="A10" s="49" t="s">
        <v>317</v>
      </c>
      <c r="B10" s="49" t="s">
        <v>317</v>
      </c>
      <c r="D10" s="10">
        <v>7549181</v>
      </c>
      <c r="F10" s="10">
        <v>31024</v>
      </c>
      <c r="H10" s="10">
        <v>0</v>
      </c>
      <c r="J10" s="10">
        <v>7580205</v>
      </c>
      <c r="L10" s="17" t="s">
        <v>148</v>
      </c>
    </row>
    <row r="11" spans="1:12" ht="21.75" customHeight="1" x14ac:dyDescent="0.2">
      <c r="A11" s="49" t="s">
        <v>333</v>
      </c>
      <c r="B11" s="49" t="s">
        <v>333</v>
      </c>
      <c r="D11" s="10">
        <v>50000000</v>
      </c>
      <c r="F11" s="10">
        <v>0</v>
      </c>
      <c r="H11" s="10">
        <v>0</v>
      </c>
      <c r="J11" s="10">
        <v>50000000</v>
      </c>
      <c r="L11" s="17" t="s">
        <v>148</v>
      </c>
    </row>
    <row r="12" spans="1:12" ht="21.75" customHeight="1" x14ac:dyDescent="0.2">
      <c r="A12" s="49" t="s">
        <v>332</v>
      </c>
      <c r="B12" s="49" t="s">
        <v>332</v>
      </c>
      <c r="D12" s="10">
        <v>10000000</v>
      </c>
      <c r="F12" s="10">
        <v>0</v>
      </c>
      <c r="H12" s="10">
        <v>0</v>
      </c>
      <c r="J12" s="10">
        <v>10000000</v>
      </c>
      <c r="L12" s="17" t="s">
        <v>148</v>
      </c>
    </row>
    <row r="13" spans="1:12" ht="21.75" customHeight="1" x14ac:dyDescent="0.2">
      <c r="A13" s="49" t="s">
        <v>327</v>
      </c>
      <c r="B13" s="49" t="s">
        <v>327</v>
      </c>
      <c r="D13" s="10">
        <v>23115867</v>
      </c>
      <c r="F13" s="10">
        <v>2593298513307</v>
      </c>
      <c r="H13" s="10">
        <v>2593294958000</v>
      </c>
      <c r="J13" s="10">
        <v>26671174</v>
      </c>
      <c r="L13" s="17" t="s">
        <v>148</v>
      </c>
    </row>
    <row r="14" spans="1:12" ht="21.75" customHeight="1" x14ac:dyDescent="0.2">
      <c r="A14" s="49" t="s">
        <v>326</v>
      </c>
      <c r="B14" s="49" t="s">
        <v>326</v>
      </c>
      <c r="D14" s="10">
        <v>635387</v>
      </c>
      <c r="F14" s="10">
        <v>2611</v>
      </c>
      <c r="H14" s="10">
        <v>0</v>
      </c>
      <c r="J14" s="10">
        <v>637998</v>
      </c>
      <c r="L14" s="17" t="s">
        <v>148</v>
      </c>
    </row>
    <row r="15" spans="1:12" ht="21.75" customHeight="1" x14ac:dyDescent="0.2">
      <c r="A15" s="49" t="s">
        <v>325</v>
      </c>
      <c r="B15" s="49" t="s">
        <v>325</v>
      </c>
      <c r="D15" s="10">
        <v>856481213</v>
      </c>
      <c r="F15" s="10">
        <v>7633906894348</v>
      </c>
      <c r="H15" s="10">
        <v>7634637307728</v>
      </c>
      <c r="J15" s="10">
        <v>126067833</v>
      </c>
      <c r="L15" s="17" t="s">
        <v>148</v>
      </c>
    </row>
    <row r="16" spans="1:12" ht="21.75" customHeight="1" x14ac:dyDescent="0.2">
      <c r="A16" s="49" t="s">
        <v>324</v>
      </c>
      <c r="B16" s="49" t="s">
        <v>324</v>
      </c>
      <c r="D16" s="10">
        <v>409013529</v>
      </c>
      <c r="F16" s="10">
        <v>1641653912557</v>
      </c>
      <c r="H16" s="10">
        <v>1592344885452</v>
      </c>
      <c r="J16" s="10">
        <v>49718040634</v>
      </c>
      <c r="L16" s="17" t="s">
        <v>148</v>
      </c>
    </row>
    <row r="17" spans="1:16" ht="21.75" customHeight="1" x14ac:dyDescent="0.2">
      <c r="A17" s="49" t="s">
        <v>323</v>
      </c>
      <c r="B17" s="49" t="s">
        <v>323</v>
      </c>
      <c r="D17" s="10">
        <v>137181385</v>
      </c>
      <c r="F17" s="10">
        <v>561452</v>
      </c>
      <c r="H17" s="10">
        <v>0</v>
      </c>
      <c r="J17" s="10">
        <v>137742837</v>
      </c>
      <c r="L17" s="17" t="s">
        <v>148</v>
      </c>
    </row>
    <row r="18" spans="1:16" ht="21.75" customHeight="1" x14ac:dyDescent="0.2">
      <c r="A18" s="49" t="s">
        <v>322</v>
      </c>
      <c r="B18" s="49" t="s">
        <v>322</v>
      </c>
      <c r="D18" s="10">
        <v>39511626</v>
      </c>
      <c r="F18" s="10">
        <v>161712</v>
      </c>
      <c r="H18" s="10">
        <v>0</v>
      </c>
      <c r="J18" s="10">
        <v>39673338</v>
      </c>
      <c r="L18" s="17" t="s">
        <v>148</v>
      </c>
    </row>
    <row r="19" spans="1:16" ht="21.75" customHeight="1" x14ac:dyDescent="0.2">
      <c r="A19" s="49" t="s">
        <v>321</v>
      </c>
      <c r="B19" s="49" t="s">
        <v>321</v>
      </c>
      <c r="D19" s="10">
        <v>3813719</v>
      </c>
      <c r="F19" s="10">
        <v>15673</v>
      </c>
      <c r="H19" s="10">
        <v>0</v>
      </c>
      <c r="J19" s="10">
        <v>3829392</v>
      </c>
      <c r="L19" s="17" t="s">
        <v>148</v>
      </c>
    </row>
    <row r="20" spans="1:16" ht="21.75" customHeight="1" x14ac:dyDescent="0.2">
      <c r="A20" s="49" t="s">
        <v>320</v>
      </c>
      <c r="B20" s="49" t="s">
        <v>320</v>
      </c>
      <c r="D20" s="10">
        <v>137585938</v>
      </c>
      <c r="F20" s="10">
        <v>1515132589318</v>
      </c>
      <c r="H20" s="10">
        <v>1515037465479</v>
      </c>
      <c r="J20" s="10">
        <v>232709777</v>
      </c>
      <c r="L20" s="17" t="s">
        <v>148</v>
      </c>
    </row>
    <row r="21" spans="1:16" ht="21.75" customHeight="1" x14ac:dyDescent="0.2">
      <c r="A21" s="49" t="s">
        <v>319</v>
      </c>
      <c r="B21" s="49" t="s">
        <v>319</v>
      </c>
      <c r="D21" s="10">
        <v>278865412</v>
      </c>
      <c r="F21" s="10">
        <v>4229777390527</v>
      </c>
      <c r="H21" s="10">
        <v>4161806825000</v>
      </c>
      <c r="J21" s="10">
        <v>68249430939</v>
      </c>
      <c r="L21" s="17" t="s">
        <v>148</v>
      </c>
    </row>
    <row r="22" spans="1:16" ht="21.75" customHeight="1" x14ac:dyDescent="0.2">
      <c r="A22" s="49" t="s">
        <v>331</v>
      </c>
      <c r="B22" s="49" t="s">
        <v>331</v>
      </c>
      <c r="D22" s="10">
        <v>744770000000</v>
      </c>
      <c r="F22" s="10">
        <v>1832530000000</v>
      </c>
      <c r="H22" s="10">
        <v>744770000000</v>
      </c>
      <c r="J22" s="10">
        <v>1832530000000</v>
      </c>
      <c r="L22" s="17" t="s">
        <v>149</v>
      </c>
    </row>
    <row r="23" spans="1:16" ht="21.75" customHeight="1" x14ac:dyDescent="0.2">
      <c r="A23" s="49" t="s">
        <v>330</v>
      </c>
      <c r="B23" s="49" t="s">
        <v>330</v>
      </c>
      <c r="D23" s="10">
        <v>3119840000000</v>
      </c>
      <c r="F23" s="10">
        <v>809000000000</v>
      </c>
      <c r="H23" s="10">
        <v>196000000000</v>
      </c>
      <c r="J23" s="10">
        <v>3732840000000</v>
      </c>
      <c r="L23" s="17" t="s">
        <v>150</v>
      </c>
    </row>
    <row r="24" spans="1:16" ht="21.75" customHeight="1" x14ac:dyDescent="0.2">
      <c r="A24" s="49" t="s">
        <v>329</v>
      </c>
      <c r="B24" s="49" t="s">
        <v>329</v>
      </c>
      <c r="D24" s="10">
        <v>3000000000000</v>
      </c>
      <c r="F24" s="10">
        <v>304900000000</v>
      </c>
      <c r="H24" s="10">
        <v>1130000000000</v>
      </c>
      <c r="J24" s="10">
        <v>2174900000000</v>
      </c>
      <c r="L24" s="17" t="s">
        <v>148</v>
      </c>
      <c r="P24" s="20">
        <f>F16-F31</f>
        <v>1641653912557</v>
      </c>
    </row>
    <row r="25" spans="1:16" ht="21.75" customHeight="1" x14ac:dyDescent="0.2">
      <c r="A25" s="49" t="s">
        <v>328</v>
      </c>
      <c r="B25" s="49" t="s">
        <v>328</v>
      </c>
      <c r="D25" s="10">
        <v>3267330000000</v>
      </c>
      <c r="F25" s="10">
        <v>2360900000000</v>
      </c>
      <c r="H25" s="10">
        <v>1738150000000</v>
      </c>
      <c r="J25" s="10">
        <v>3890080000000</v>
      </c>
      <c r="L25" s="17" t="s">
        <v>151</v>
      </c>
      <c r="P25" s="20">
        <f>H16-H31</f>
        <v>1592344885452</v>
      </c>
    </row>
    <row r="26" spans="1:16" ht="21.75" customHeight="1" thickBot="1" x14ac:dyDescent="0.25">
      <c r="A26" s="42" t="s">
        <v>21</v>
      </c>
      <c r="B26" s="42"/>
      <c r="D26" s="14">
        <f>SUM(D9:D25)</f>
        <v>10133896070326</v>
      </c>
      <c r="F26" s="14">
        <f>SUM(F9:F25)</f>
        <v>22921100079462</v>
      </c>
      <c r="H26" s="14">
        <f>SUM(H9:H25)</f>
        <v>21306042071659</v>
      </c>
      <c r="J26" s="14">
        <f>SUM(J9:J25)</f>
        <v>11748954078129</v>
      </c>
      <c r="L26" s="15">
        <v>0</v>
      </c>
    </row>
    <row r="28" spans="1:16" x14ac:dyDescent="0.2">
      <c r="D28">
        <v>10133896070326</v>
      </c>
      <c r="F28">
        <v>22631100079462</v>
      </c>
      <c r="H28">
        <v>21016042071659</v>
      </c>
      <c r="J28">
        <v>11748954078129</v>
      </c>
    </row>
    <row r="29" spans="1:16" x14ac:dyDescent="0.2">
      <c r="D29" s="20">
        <f>D26-D28</f>
        <v>0</v>
      </c>
      <c r="E29" s="20">
        <f t="shared" ref="E29:J29" si="0">E26-E28</f>
        <v>0</v>
      </c>
      <c r="F29" s="20">
        <f t="shared" si="0"/>
        <v>290000000000</v>
      </c>
      <c r="G29" s="20">
        <f t="shared" si="0"/>
        <v>0</v>
      </c>
      <c r="H29" s="20">
        <f t="shared" si="0"/>
        <v>290000000000</v>
      </c>
      <c r="I29" s="20">
        <f t="shared" si="0"/>
        <v>0</v>
      </c>
      <c r="J29" s="20">
        <f t="shared" si="0"/>
        <v>0</v>
      </c>
    </row>
    <row r="30" spans="1:16" x14ac:dyDescent="0.2">
      <c r="D30">
        <v>10133896070326</v>
      </c>
      <c r="F30" s="20">
        <v>22921100079462</v>
      </c>
      <c r="H30" s="20">
        <v>21306042071659</v>
      </c>
      <c r="J30" s="20">
        <v>11748954078129</v>
      </c>
    </row>
    <row r="31" spans="1:16" x14ac:dyDescent="0.2">
      <c r="D31" s="20">
        <f>D26-D30</f>
        <v>0</v>
      </c>
      <c r="F31" s="20">
        <f>F26-F30</f>
        <v>0</v>
      </c>
      <c r="H31" s="20">
        <f>H26-H30</f>
        <v>0</v>
      </c>
      <c r="J31" s="20">
        <f>J26-J30</f>
        <v>0</v>
      </c>
    </row>
  </sheetData>
  <mergeCells count="24">
    <mergeCell ref="A23:B23"/>
    <mergeCell ref="A24:B24"/>
    <mergeCell ref="A25:B25"/>
    <mergeCell ref="A26:B26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M13"/>
  <sheetViews>
    <sheetView rightToLeft="1" workbookViewId="0">
      <selection activeCell="D20" sqref="D20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7.5703125" bestFit="1" customWidth="1"/>
  </cols>
  <sheetData>
    <row r="1" spans="1:13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3" ht="21.75" customHeight="1" x14ac:dyDescent="0.2">
      <c r="A2" s="37" t="s">
        <v>152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3" ht="14.45" customHeight="1" x14ac:dyDescent="0.2"/>
    <row r="5" spans="1:13" ht="29.1" customHeight="1" x14ac:dyDescent="0.2">
      <c r="A5" s="1" t="s">
        <v>153</v>
      </c>
      <c r="B5" s="39" t="s">
        <v>154</v>
      </c>
      <c r="C5" s="39"/>
      <c r="D5" s="39"/>
      <c r="E5" s="39"/>
      <c r="F5" s="39"/>
      <c r="G5" s="39"/>
      <c r="H5" s="39"/>
      <c r="I5" s="39"/>
      <c r="J5" s="39"/>
    </row>
    <row r="6" spans="1:13" ht="14.45" customHeight="1" x14ac:dyDescent="0.2"/>
    <row r="7" spans="1:13" ht="14.45" customHeight="1" x14ac:dyDescent="0.2">
      <c r="A7" s="40" t="s">
        <v>155</v>
      </c>
      <c r="B7" s="40"/>
      <c r="D7" s="2" t="s">
        <v>156</v>
      </c>
      <c r="F7" s="2" t="s">
        <v>145</v>
      </c>
      <c r="H7" s="2" t="s">
        <v>157</v>
      </c>
      <c r="J7" s="2" t="s">
        <v>158</v>
      </c>
      <c r="M7" s="20">
        <v>30821896495490</v>
      </c>
    </row>
    <row r="8" spans="1:13" ht="21.75" customHeight="1" x14ac:dyDescent="0.2">
      <c r="A8" s="43" t="s">
        <v>159</v>
      </c>
      <c r="B8" s="43"/>
      <c r="D8" s="5" t="s">
        <v>160</v>
      </c>
      <c r="F8" s="6">
        <f>'درآمد سرمایه گذاری در سهام'!J25</f>
        <v>-5340117991</v>
      </c>
      <c r="H8" s="7">
        <f>F8/$F$13*100</f>
        <v>-0.67242157000026526</v>
      </c>
      <c r="J8" s="7">
        <f>F8/$M$7*100</f>
        <v>-1.7325728128966333E-2</v>
      </c>
    </row>
    <row r="9" spans="1:13" ht="21.75" customHeight="1" x14ac:dyDescent="0.2">
      <c r="A9" s="49" t="s">
        <v>161</v>
      </c>
      <c r="B9" s="49"/>
      <c r="D9" s="16" t="s">
        <v>162</v>
      </c>
      <c r="F9" s="10">
        <f>'درآمد سرمایه گذاری در صندوق'!I40</f>
        <v>-71868787792</v>
      </c>
      <c r="H9" s="17">
        <f t="shared" ref="H9:H12" si="0">F9/$F$13*100</f>
        <v>-9.0496358324964454</v>
      </c>
      <c r="J9" s="17">
        <f t="shared" ref="J9:J12" si="1">F9/$M$7*100</f>
        <v>-0.23317445051610036</v>
      </c>
    </row>
    <row r="10" spans="1:13" ht="21.75" customHeight="1" x14ac:dyDescent="0.2">
      <c r="A10" s="49" t="s">
        <v>163</v>
      </c>
      <c r="B10" s="49"/>
      <c r="D10" s="16" t="s">
        <v>164</v>
      </c>
      <c r="F10" s="10">
        <f>'درآمد سرمایه گذاری در اوراق به'!J48</f>
        <v>569669393574</v>
      </c>
      <c r="H10" s="17">
        <f t="shared" si="0"/>
        <v>71.732120648591874</v>
      </c>
      <c r="J10" s="17">
        <f t="shared" si="1"/>
        <v>1.8482619771867597</v>
      </c>
    </row>
    <row r="11" spans="1:13" ht="21.75" customHeight="1" x14ac:dyDescent="0.2">
      <c r="A11" s="49" t="s">
        <v>165</v>
      </c>
      <c r="B11" s="49"/>
      <c r="D11" s="16" t="s">
        <v>166</v>
      </c>
      <c r="F11" s="10">
        <f>'درآمد سپرده بانکی'!D28</f>
        <v>301316498198</v>
      </c>
      <c r="H11" s="17">
        <f t="shared" si="0"/>
        <v>37.941429969666238</v>
      </c>
      <c r="J11" s="17">
        <f t="shared" si="1"/>
        <v>0.97760531459214395</v>
      </c>
    </row>
    <row r="12" spans="1:13" ht="21.75" customHeight="1" x14ac:dyDescent="0.2">
      <c r="A12" s="45" t="s">
        <v>167</v>
      </c>
      <c r="B12" s="45"/>
      <c r="D12" s="8" t="s">
        <v>168</v>
      </c>
      <c r="F12" s="11">
        <f>'سایر درآمدها'!D11</f>
        <v>385222549</v>
      </c>
      <c r="H12" s="12">
        <f t="shared" si="0"/>
        <v>4.8506784238596445E-2</v>
      </c>
      <c r="J12" s="12">
        <f t="shared" si="1"/>
        <v>1.2498340232125805E-3</v>
      </c>
    </row>
    <row r="13" spans="1:13" ht="21.75" customHeight="1" x14ac:dyDescent="0.2">
      <c r="A13" s="42" t="s">
        <v>21</v>
      </c>
      <c r="B13" s="42"/>
      <c r="D13" s="14"/>
      <c r="F13" s="14">
        <f>SUM(F8:F12)</f>
        <v>794162208538</v>
      </c>
      <c r="H13" s="15">
        <f>SUM(H8:H12)</f>
        <v>100</v>
      </c>
      <c r="J13" s="15">
        <f>SUM(J8:J12)</f>
        <v>2.5766169471570497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AC30"/>
  <sheetViews>
    <sheetView rightToLeft="1" topLeftCell="A16" workbookViewId="0">
      <selection activeCell="T26" sqref="T2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4.7109375" bestFit="1" customWidth="1"/>
    <col min="11" max="11" width="1.28515625" customWidth="1"/>
    <col min="12" max="12" width="15.5703125" customWidth="1"/>
    <col min="13" max="13" width="1.28515625" customWidth="1"/>
    <col min="14" max="14" width="15" bestFit="1" customWidth="1"/>
    <col min="15" max="15" width="1.28515625" customWidth="1"/>
    <col min="16" max="16" width="15.42578125" bestFit="1" customWidth="1"/>
    <col min="17" max="17" width="1.28515625" customWidth="1"/>
    <col min="18" max="18" width="15.7109375" bestFit="1" customWidth="1"/>
    <col min="19" max="19" width="1.28515625" customWidth="1"/>
    <col min="20" max="20" width="15.5703125" bestFit="1" customWidth="1"/>
    <col min="21" max="21" width="1.28515625" customWidth="1"/>
    <col min="22" max="22" width="15.5703125" customWidth="1"/>
    <col min="23" max="23" width="0.28515625" customWidth="1"/>
    <col min="26" max="27" width="17.7109375" bestFit="1" customWidth="1"/>
    <col min="28" max="28" width="10" bestFit="1" customWidth="1"/>
    <col min="29" max="29" width="12.85546875" bestFit="1" customWidth="1"/>
  </cols>
  <sheetData>
    <row r="1" spans="1:29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9" ht="21.75" customHeight="1" x14ac:dyDescent="0.2">
      <c r="A2" s="37" t="s">
        <v>152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9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9" ht="14.45" customHeight="1" x14ac:dyDescent="0.2"/>
    <row r="5" spans="1:29" ht="14.45" customHeight="1" x14ac:dyDescent="0.2">
      <c r="A5" s="1" t="s">
        <v>169</v>
      </c>
      <c r="B5" s="39" t="s">
        <v>170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9" ht="14.45" customHeight="1" x14ac:dyDescent="0.2">
      <c r="D6" s="40" t="s">
        <v>171</v>
      </c>
      <c r="E6" s="40"/>
      <c r="F6" s="40"/>
      <c r="G6" s="40"/>
      <c r="H6" s="40"/>
      <c r="I6" s="40"/>
      <c r="J6" s="40"/>
      <c r="K6" s="40"/>
      <c r="L6" s="40"/>
      <c r="N6" s="40" t="s">
        <v>172</v>
      </c>
      <c r="O6" s="40"/>
      <c r="P6" s="40"/>
      <c r="Q6" s="40"/>
      <c r="R6" s="40"/>
      <c r="S6" s="40"/>
      <c r="T6" s="40"/>
      <c r="U6" s="40"/>
      <c r="V6" s="40"/>
    </row>
    <row r="7" spans="1:29" ht="14.45" customHeight="1" x14ac:dyDescent="0.2">
      <c r="D7" s="3"/>
      <c r="E7" s="3"/>
      <c r="F7" s="3"/>
      <c r="G7" s="3"/>
      <c r="H7" s="3"/>
      <c r="I7" s="3"/>
      <c r="J7" s="41" t="s">
        <v>21</v>
      </c>
      <c r="K7" s="41"/>
      <c r="L7" s="41"/>
      <c r="N7" s="3"/>
      <c r="O7" s="3"/>
      <c r="P7" s="3"/>
      <c r="Q7" s="3"/>
      <c r="R7" s="3"/>
      <c r="S7" s="3"/>
      <c r="T7" s="41" t="s">
        <v>21</v>
      </c>
      <c r="U7" s="41"/>
      <c r="V7" s="41"/>
    </row>
    <row r="8" spans="1:29" ht="14.45" customHeight="1" x14ac:dyDescent="0.2">
      <c r="A8" s="40" t="s">
        <v>173</v>
      </c>
      <c r="B8" s="40"/>
      <c r="D8" s="2" t="s">
        <v>174</v>
      </c>
      <c r="F8" s="2" t="s">
        <v>175</v>
      </c>
      <c r="H8" s="2" t="s">
        <v>176</v>
      </c>
      <c r="J8" s="4" t="s">
        <v>145</v>
      </c>
      <c r="K8" s="3"/>
      <c r="L8" s="4" t="s">
        <v>157</v>
      </c>
      <c r="N8" s="2" t="s">
        <v>174</v>
      </c>
      <c r="P8" s="27" t="s">
        <v>175</v>
      </c>
      <c r="R8" s="2" t="s">
        <v>176</v>
      </c>
      <c r="T8" s="4" t="s">
        <v>145</v>
      </c>
      <c r="U8" s="3"/>
      <c r="V8" s="4" t="s">
        <v>157</v>
      </c>
    </row>
    <row r="9" spans="1:29" ht="21.75" customHeight="1" x14ac:dyDescent="0.2">
      <c r="A9" s="43" t="s">
        <v>177</v>
      </c>
      <c r="B9" s="43"/>
      <c r="D9" s="6">
        <v>0</v>
      </c>
      <c r="F9" s="6">
        <v>0</v>
      </c>
      <c r="H9" s="6">
        <v>0</v>
      </c>
      <c r="J9" s="6">
        <f>D9+F9+H9</f>
        <v>0</v>
      </c>
      <c r="L9" s="7">
        <v>0</v>
      </c>
      <c r="N9" s="6">
        <v>1680000000</v>
      </c>
      <c r="P9" s="6">
        <v>0</v>
      </c>
      <c r="R9" s="6">
        <v>241753003</v>
      </c>
      <c r="T9" s="6">
        <v>1921753003</v>
      </c>
      <c r="V9" s="7">
        <v>0.02</v>
      </c>
      <c r="Y9" t="s">
        <v>334</v>
      </c>
      <c r="Z9" s="28">
        <v>-541902061</v>
      </c>
      <c r="AA9" s="28">
        <v>0</v>
      </c>
      <c r="AB9">
        <f>VLOOKUP(Z9,R9:R24,1,1)</f>
        <v>-1031268343</v>
      </c>
      <c r="AC9" s="29">
        <f>-Z9</f>
        <v>541902061</v>
      </c>
    </row>
    <row r="10" spans="1:29" ht="21.75" customHeight="1" x14ac:dyDescent="0.2">
      <c r="A10" s="49" t="s">
        <v>178</v>
      </c>
      <c r="B10" s="49"/>
      <c r="D10" s="10">
        <v>0</v>
      </c>
      <c r="F10" s="10">
        <v>0</v>
      </c>
      <c r="H10" s="10">
        <v>0</v>
      </c>
      <c r="J10" s="10">
        <f t="shared" ref="J10:J24" si="0">D10+F10+H10</f>
        <v>0</v>
      </c>
      <c r="L10" s="17">
        <v>0</v>
      </c>
      <c r="N10" s="10">
        <v>2808063580</v>
      </c>
      <c r="P10" s="10">
        <v>0</v>
      </c>
      <c r="R10" s="10">
        <v>-15125749685</v>
      </c>
      <c r="T10" s="10">
        <v>-12317686105</v>
      </c>
      <c r="V10" s="17">
        <v>-0.14000000000000001</v>
      </c>
      <c r="Y10" t="s">
        <v>335</v>
      </c>
      <c r="Z10" s="28">
        <v>0</v>
      </c>
      <c r="AA10" s="28">
        <v>15230465198</v>
      </c>
      <c r="AC10" s="29">
        <f t="shared" ref="AC10:AC22" si="1">-Z10</f>
        <v>0</v>
      </c>
    </row>
    <row r="11" spans="1:29" ht="21.75" customHeight="1" x14ac:dyDescent="0.2">
      <c r="A11" s="49" t="s">
        <v>179</v>
      </c>
      <c r="B11" s="49"/>
      <c r="D11" s="10">
        <v>0</v>
      </c>
      <c r="F11" s="10">
        <v>0</v>
      </c>
      <c r="H11" s="10">
        <v>0</v>
      </c>
      <c r="J11" s="10">
        <f t="shared" si="0"/>
        <v>0</v>
      </c>
      <c r="L11" s="17">
        <v>0</v>
      </c>
      <c r="N11" s="10">
        <v>3150000000</v>
      </c>
      <c r="P11" s="10">
        <v>0</v>
      </c>
      <c r="R11" s="10">
        <v>-3731503411</v>
      </c>
      <c r="T11" s="10">
        <v>-581503411</v>
      </c>
      <c r="V11" s="17">
        <v>-0.01</v>
      </c>
      <c r="Y11" t="s">
        <v>336</v>
      </c>
      <c r="Z11" s="28">
        <v>-10243123</v>
      </c>
      <c r="AA11" s="28">
        <v>0</v>
      </c>
      <c r="AC11" s="29">
        <f t="shared" si="1"/>
        <v>10243123</v>
      </c>
    </row>
    <row r="12" spans="1:29" ht="21.75" customHeight="1" x14ac:dyDescent="0.2">
      <c r="A12" s="49" t="s">
        <v>180</v>
      </c>
      <c r="B12" s="49"/>
      <c r="D12" s="10">
        <v>0</v>
      </c>
      <c r="F12" s="10">
        <v>0</v>
      </c>
      <c r="H12" s="10">
        <v>0</v>
      </c>
      <c r="J12" s="10">
        <f t="shared" si="0"/>
        <v>0</v>
      </c>
      <c r="L12" s="17">
        <v>0</v>
      </c>
      <c r="N12" s="10">
        <v>1480000370</v>
      </c>
      <c r="P12" s="10">
        <v>0</v>
      </c>
      <c r="R12" s="10">
        <v>-1031268343</v>
      </c>
      <c r="T12" s="10">
        <v>448732019</v>
      </c>
      <c r="V12" s="17">
        <v>0</v>
      </c>
      <c r="Y12" t="s">
        <v>337</v>
      </c>
      <c r="Z12" s="28">
        <v>0</v>
      </c>
      <c r="AA12" s="28">
        <v>304782500</v>
      </c>
      <c r="AC12" s="29">
        <f t="shared" si="1"/>
        <v>0</v>
      </c>
    </row>
    <row r="13" spans="1:29" ht="21.75" customHeight="1" x14ac:dyDescent="0.2">
      <c r="A13" s="49" t="s">
        <v>181</v>
      </c>
      <c r="B13" s="49"/>
      <c r="D13" s="10">
        <v>0</v>
      </c>
      <c r="F13" s="10">
        <v>0</v>
      </c>
      <c r="H13" s="10">
        <v>0</v>
      </c>
      <c r="J13" s="10">
        <f t="shared" si="0"/>
        <v>0</v>
      </c>
      <c r="L13" s="17">
        <v>0</v>
      </c>
      <c r="N13" s="10">
        <v>3990000000</v>
      </c>
      <c r="P13" s="10">
        <v>0</v>
      </c>
      <c r="R13" s="10">
        <v>14871718524</v>
      </c>
      <c r="T13" s="10">
        <v>18861718524</v>
      </c>
      <c r="V13" s="17">
        <v>0.21</v>
      </c>
      <c r="Y13" t="s">
        <v>338</v>
      </c>
      <c r="Z13" s="28">
        <v>0</v>
      </c>
      <c r="AA13" s="28">
        <v>435522650</v>
      </c>
      <c r="AC13" s="29">
        <f t="shared" si="1"/>
        <v>0</v>
      </c>
    </row>
    <row r="14" spans="1:29" ht="21.75" customHeight="1" x14ac:dyDescent="0.2">
      <c r="A14" s="49" t="s">
        <v>182</v>
      </c>
      <c r="B14" s="49"/>
      <c r="D14" s="10">
        <v>0</v>
      </c>
      <c r="F14" s="10">
        <v>0</v>
      </c>
      <c r="H14" s="10">
        <v>0</v>
      </c>
      <c r="J14" s="10">
        <f t="shared" si="0"/>
        <v>0</v>
      </c>
      <c r="L14" s="17">
        <v>0</v>
      </c>
      <c r="N14" s="10">
        <v>0</v>
      </c>
      <c r="P14" s="10">
        <v>0</v>
      </c>
      <c r="R14" s="10">
        <v>295445273</v>
      </c>
      <c r="T14" s="10">
        <v>295445273</v>
      </c>
      <c r="V14" s="17">
        <v>0</v>
      </c>
      <c r="Y14" t="s">
        <v>339</v>
      </c>
      <c r="Z14" s="28">
        <v>-564827048</v>
      </c>
      <c r="AA14" s="28">
        <v>0</v>
      </c>
      <c r="AC14" s="29">
        <f t="shared" si="1"/>
        <v>564827048</v>
      </c>
    </row>
    <row r="15" spans="1:29" ht="21.75" customHeight="1" x14ac:dyDescent="0.2">
      <c r="A15" s="49" t="s">
        <v>183</v>
      </c>
      <c r="B15" s="49"/>
      <c r="D15" s="10">
        <v>0</v>
      </c>
      <c r="F15" s="10">
        <v>0</v>
      </c>
      <c r="H15" s="10">
        <v>0</v>
      </c>
      <c r="J15" s="10">
        <f t="shared" si="0"/>
        <v>0</v>
      </c>
      <c r="L15" s="17">
        <v>0</v>
      </c>
      <c r="N15" s="10">
        <v>0</v>
      </c>
      <c r="P15" s="10">
        <v>0</v>
      </c>
      <c r="R15" s="10">
        <v>12325260315</v>
      </c>
      <c r="T15" s="10">
        <v>12325260315</v>
      </c>
      <c r="V15" s="17">
        <v>0.14000000000000001</v>
      </c>
      <c r="Y15" t="s">
        <v>340</v>
      </c>
      <c r="Z15" s="28">
        <v>-3619071373</v>
      </c>
      <c r="AA15" s="28">
        <v>0</v>
      </c>
      <c r="AC15" s="29">
        <f t="shared" si="1"/>
        <v>3619071373</v>
      </c>
    </row>
    <row r="16" spans="1:29" ht="21.75" customHeight="1" x14ac:dyDescent="0.2">
      <c r="A16" s="49" t="s">
        <v>184</v>
      </c>
      <c r="B16" s="49"/>
      <c r="D16" s="10">
        <v>0</v>
      </c>
      <c r="F16" s="10">
        <v>0</v>
      </c>
      <c r="H16" s="10">
        <v>0</v>
      </c>
      <c r="J16" s="10">
        <f t="shared" si="0"/>
        <v>0</v>
      </c>
      <c r="L16" s="17">
        <v>0</v>
      </c>
      <c r="N16" s="10">
        <v>0</v>
      </c>
      <c r="P16" s="10">
        <v>0</v>
      </c>
      <c r="R16" s="10">
        <v>3204526388</v>
      </c>
      <c r="T16" s="10">
        <v>3204526388</v>
      </c>
      <c r="V16" s="17">
        <v>0.04</v>
      </c>
      <c r="Y16" t="s">
        <v>341</v>
      </c>
      <c r="Z16" s="28">
        <v>0</v>
      </c>
      <c r="AA16" s="28">
        <v>7251195420</v>
      </c>
      <c r="AC16" s="29">
        <f t="shared" si="1"/>
        <v>0</v>
      </c>
    </row>
    <row r="17" spans="1:29" ht="21.75" customHeight="1" x14ac:dyDescent="0.2">
      <c r="A17" s="49" t="s">
        <v>185</v>
      </c>
      <c r="B17" s="49"/>
      <c r="D17" s="10">
        <v>0</v>
      </c>
      <c r="F17" s="10">
        <v>0</v>
      </c>
      <c r="H17" s="10">
        <v>0</v>
      </c>
      <c r="J17" s="10">
        <f t="shared" si="0"/>
        <v>0</v>
      </c>
      <c r="L17" s="17">
        <v>0</v>
      </c>
      <c r="N17" s="10">
        <v>0</v>
      </c>
      <c r="P17" s="10">
        <v>0</v>
      </c>
      <c r="R17" s="10">
        <v>54216130</v>
      </c>
      <c r="T17" s="10">
        <v>54216130</v>
      </c>
      <c r="V17" s="17">
        <v>0</v>
      </c>
      <c r="Y17" t="s">
        <v>342</v>
      </c>
      <c r="Z17" s="28">
        <v>0</v>
      </c>
      <c r="AA17" s="28">
        <v>12530803041</v>
      </c>
      <c r="AC17" s="29">
        <f t="shared" si="1"/>
        <v>0</v>
      </c>
    </row>
    <row r="18" spans="1:29" ht="21.75" customHeight="1" x14ac:dyDescent="0.2">
      <c r="A18" s="49" t="s">
        <v>186</v>
      </c>
      <c r="B18" s="49"/>
      <c r="D18" s="10">
        <v>0</v>
      </c>
      <c r="F18" s="10">
        <v>0</v>
      </c>
      <c r="H18" s="10">
        <v>0</v>
      </c>
      <c r="J18" s="10">
        <f t="shared" si="0"/>
        <v>0</v>
      </c>
      <c r="L18" s="17">
        <v>0</v>
      </c>
      <c r="N18" s="10">
        <v>0</v>
      </c>
      <c r="P18" s="10">
        <v>0</v>
      </c>
      <c r="R18" s="10">
        <v>-4489795900</v>
      </c>
      <c r="T18" s="10">
        <v>-4489795900</v>
      </c>
      <c r="V18" s="17">
        <v>-0.05</v>
      </c>
      <c r="Y18" t="s">
        <v>343</v>
      </c>
      <c r="Z18" s="28">
        <v>-14962004542</v>
      </c>
      <c r="AA18" s="28">
        <v>0</v>
      </c>
      <c r="AC18" s="29">
        <f t="shared" si="1"/>
        <v>14962004542</v>
      </c>
    </row>
    <row r="19" spans="1:29" ht="21.75" customHeight="1" x14ac:dyDescent="0.2">
      <c r="A19" s="49" t="s">
        <v>187</v>
      </c>
      <c r="B19" s="49"/>
      <c r="D19" s="10">
        <v>0</v>
      </c>
      <c r="F19" s="10">
        <v>0</v>
      </c>
      <c r="H19" s="10">
        <v>-4</v>
      </c>
      <c r="J19" s="10">
        <f t="shared" si="0"/>
        <v>-4</v>
      </c>
      <c r="L19" s="17">
        <v>0</v>
      </c>
      <c r="N19" s="10">
        <v>420000000</v>
      </c>
      <c r="P19" s="10">
        <v>0</v>
      </c>
      <c r="R19" s="10">
        <v>7084263692</v>
      </c>
      <c r="T19" s="10">
        <v>7504263692</v>
      </c>
      <c r="V19" s="17">
        <v>0.08</v>
      </c>
      <c r="Y19" t="s">
        <v>344</v>
      </c>
      <c r="Z19" s="28">
        <v>-265251139</v>
      </c>
      <c r="AA19" s="28">
        <v>0</v>
      </c>
      <c r="AC19" s="29">
        <f t="shared" si="1"/>
        <v>265251139</v>
      </c>
    </row>
    <row r="20" spans="1:29" ht="21.75" customHeight="1" x14ac:dyDescent="0.2">
      <c r="A20" s="49" t="s">
        <v>19</v>
      </c>
      <c r="B20" s="49"/>
      <c r="D20" s="10">
        <v>9429200</v>
      </c>
      <c r="F20" s="10">
        <v>-19767336</v>
      </c>
      <c r="H20" s="10">
        <v>0</v>
      </c>
      <c r="J20" s="10">
        <f t="shared" si="0"/>
        <v>-10338136</v>
      </c>
      <c r="L20" s="17">
        <v>0</v>
      </c>
      <c r="N20" s="10">
        <v>9429200</v>
      </c>
      <c r="P20" s="10">
        <v>5904582</v>
      </c>
      <c r="R20" s="10">
        <v>-16471720</v>
      </c>
      <c r="T20" s="10">
        <v>-1137938</v>
      </c>
      <c r="V20" s="17">
        <v>0</v>
      </c>
      <c r="Y20" t="s">
        <v>345</v>
      </c>
      <c r="Z20" s="28">
        <v>-4386100709</v>
      </c>
      <c r="AA20" s="28">
        <v>0</v>
      </c>
      <c r="AC20" s="29">
        <f t="shared" si="1"/>
        <v>4386100709</v>
      </c>
    </row>
    <row r="21" spans="1:29" ht="21.75" customHeight="1" x14ac:dyDescent="0.2">
      <c r="A21" s="49" t="s">
        <v>188</v>
      </c>
      <c r="B21" s="49"/>
      <c r="D21" s="10">
        <v>0</v>
      </c>
      <c r="F21" s="10">
        <v>0</v>
      </c>
      <c r="H21" s="10">
        <v>0</v>
      </c>
      <c r="J21" s="10">
        <f t="shared" si="0"/>
        <v>0</v>
      </c>
      <c r="L21" s="17">
        <v>0</v>
      </c>
      <c r="N21" s="10">
        <v>0</v>
      </c>
      <c r="P21" s="10">
        <v>0</v>
      </c>
      <c r="R21" s="10">
        <v>-751903539</v>
      </c>
      <c r="T21" s="10">
        <v>-751903539</v>
      </c>
      <c r="V21" s="17">
        <v>-0.01</v>
      </c>
      <c r="Y21" t="s">
        <v>346</v>
      </c>
      <c r="Z21" s="28">
        <v>0</v>
      </c>
      <c r="AA21" s="28">
        <v>3320213072</v>
      </c>
      <c r="AC21" s="29">
        <f t="shared" si="1"/>
        <v>0</v>
      </c>
    </row>
    <row r="22" spans="1:29" ht="21.75" customHeight="1" x14ac:dyDescent="0.2">
      <c r="A22" s="49" t="s">
        <v>189</v>
      </c>
      <c r="B22" s="49"/>
      <c r="D22" s="10">
        <v>0</v>
      </c>
      <c r="F22" s="10">
        <v>0</v>
      </c>
      <c r="H22" s="10">
        <v>0</v>
      </c>
      <c r="J22" s="10">
        <f t="shared" si="0"/>
        <v>0</v>
      </c>
      <c r="L22" s="17">
        <v>0</v>
      </c>
      <c r="N22" s="10">
        <v>0</v>
      </c>
      <c r="P22" s="10">
        <v>0</v>
      </c>
      <c r="R22" s="10">
        <v>407398054</v>
      </c>
      <c r="T22" s="10">
        <v>407398054</v>
      </c>
      <c r="V22" s="17">
        <v>0</v>
      </c>
      <c r="Y22" t="s">
        <v>347</v>
      </c>
      <c r="Z22" s="28">
        <v>0</v>
      </c>
      <c r="AA22" s="28">
        <v>71390150</v>
      </c>
      <c r="AC22" s="29">
        <f t="shared" si="1"/>
        <v>0</v>
      </c>
    </row>
    <row r="23" spans="1:29" ht="21.75" customHeight="1" x14ac:dyDescent="0.2">
      <c r="A23" s="49" t="s">
        <v>190</v>
      </c>
      <c r="B23" s="49"/>
      <c r="D23" s="10">
        <v>0</v>
      </c>
      <c r="F23" s="10">
        <v>0</v>
      </c>
      <c r="H23" s="10">
        <v>0</v>
      </c>
      <c r="J23" s="10">
        <f t="shared" si="0"/>
        <v>0</v>
      </c>
      <c r="L23" s="17">
        <v>0</v>
      </c>
      <c r="N23" s="10">
        <v>1872000000</v>
      </c>
      <c r="P23" s="10">
        <v>0</v>
      </c>
      <c r="R23" s="10">
        <v>-665887570</v>
      </c>
      <c r="T23" s="10">
        <v>1206112430</v>
      </c>
      <c r="V23" s="17">
        <v>0.01</v>
      </c>
    </row>
    <row r="24" spans="1:29" ht="21.75" customHeight="1" x14ac:dyDescent="0.2">
      <c r="A24" s="45" t="s">
        <v>20</v>
      </c>
      <c r="B24" s="45"/>
      <c r="D24" s="11">
        <v>0</v>
      </c>
      <c r="F24" s="11">
        <v>-5329779851</v>
      </c>
      <c r="H24" s="11">
        <v>0</v>
      </c>
      <c r="J24" s="11">
        <f t="shared" si="0"/>
        <v>-5329779851</v>
      </c>
      <c r="L24" s="12">
        <v>-0.67</v>
      </c>
      <c r="N24" s="11">
        <v>0</v>
      </c>
      <c r="P24" s="10">
        <v>-8644853499</v>
      </c>
      <c r="R24" s="11">
        <v>0</v>
      </c>
      <c r="T24" s="11">
        <v>-8644853499</v>
      </c>
      <c r="V24" s="12">
        <v>-0.1</v>
      </c>
    </row>
    <row r="25" spans="1:29" ht="21.75" customHeight="1" thickBot="1" x14ac:dyDescent="0.25">
      <c r="A25" s="42" t="s">
        <v>21</v>
      </c>
      <c r="B25" s="42"/>
      <c r="D25" s="14">
        <f>SUM(D9:D24)</f>
        <v>9429200</v>
      </c>
      <c r="F25" s="14">
        <f>SUM(F9:F24)</f>
        <v>-5349547187</v>
      </c>
      <c r="H25" s="14">
        <f>SUM(H9:H24)</f>
        <v>-4</v>
      </c>
      <c r="J25" s="14">
        <f>SUM(J9:J24)</f>
        <v>-5340117991</v>
      </c>
      <c r="L25" s="15">
        <f>SUM(L9:L24)</f>
        <v>-0.67</v>
      </c>
      <c r="N25" s="14">
        <f>SUM(N9:N24)</f>
        <v>15409493150</v>
      </c>
      <c r="P25" s="14">
        <f>SUM(P9:P24)</f>
        <v>-8638948917</v>
      </c>
      <c r="R25" s="14">
        <f>SUM(R9:R24)</f>
        <v>12672001211</v>
      </c>
      <c r="T25" s="14">
        <f>SUM(T9:T24)</f>
        <v>19442545436</v>
      </c>
      <c r="V25" s="15">
        <v>0.19</v>
      </c>
    </row>
    <row r="26" spans="1:29" ht="13.5" thickTop="1" x14ac:dyDescent="0.2">
      <c r="D26" s="20">
        <v>9429200</v>
      </c>
      <c r="F26" s="20">
        <v>-5349547187</v>
      </c>
      <c r="N26" s="20">
        <v>15409493150</v>
      </c>
      <c r="P26" s="20">
        <v>-8638948917</v>
      </c>
      <c r="R26" s="20">
        <f>SUM('درآمد ناشی از فروش'!Q8:Q22)</f>
        <v>12672001211</v>
      </c>
    </row>
    <row r="27" spans="1:29" x14ac:dyDescent="0.2">
      <c r="D27" s="20">
        <f>D25-D26</f>
        <v>0</v>
      </c>
      <c r="F27" s="20">
        <f>F25-F26</f>
        <v>0</v>
      </c>
      <c r="N27" s="20">
        <f>N25-N26</f>
        <v>0</v>
      </c>
      <c r="P27" s="20">
        <f>P25-P26</f>
        <v>0</v>
      </c>
      <c r="R27" s="20">
        <f>R26-R25</f>
        <v>0</v>
      </c>
    </row>
    <row r="28" spans="1:29" x14ac:dyDescent="0.2">
      <c r="R28" s="20"/>
    </row>
    <row r="29" spans="1:29" x14ac:dyDescent="0.2">
      <c r="R29" s="20"/>
    </row>
    <row r="30" spans="1:29" x14ac:dyDescent="0.2">
      <c r="R30" s="20"/>
    </row>
  </sheetData>
  <mergeCells count="26">
    <mergeCell ref="A21:B21"/>
    <mergeCell ref="A25:B25"/>
    <mergeCell ref="A22:B22"/>
    <mergeCell ref="A23:B23"/>
    <mergeCell ref="A24:B24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J7:L7"/>
    <mergeCell ref="T7:V7"/>
    <mergeCell ref="A8:B8"/>
    <mergeCell ref="A9:B9"/>
    <mergeCell ref="A10:B10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VAIO</cp:lastModifiedBy>
  <dcterms:created xsi:type="dcterms:W3CDTF">2026-02-23T07:29:49Z</dcterms:created>
  <dcterms:modified xsi:type="dcterms:W3CDTF">2026-03-15T18:10:25Z</dcterms:modified>
</cp:coreProperties>
</file>