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5\اردیبهشت\"/>
    </mc:Choice>
  </mc:AlternateContent>
  <xr:revisionPtr revIDLastSave="0" documentId="13_ncr:1_{071D32FA-AB11-4533-AD18-5F8050B80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" sheetId="21" r:id="rId21"/>
  </sheets>
  <definedNames>
    <definedName name="_xlnm.Print_Area" localSheetId="4">اوراق!$A$1:$AM$29</definedName>
    <definedName name="_xlnm.Print_Area" localSheetId="2">'اوراق مشتقه'!$A$1:$AX$17</definedName>
    <definedName name="_xlnm.Print_Area" localSheetId="5">'تعدیل قیمت'!$A$1:$N$14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بانکی'!$A$1:$K$25</definedName>
    <definedName name="_xlnm.Print_Area" localSheetId="10">'درآمد سرمایه گذاری در اوراق به'!$A$1:$S$30</definedName>
    <definedName name="_xlnm.Print_Area" localSheetId="8">'درآمد سرمایه گذاری در سهام'!$A$1:$X$12</definedName>
    <definedName name="_xlnm.Print_Area" localSheetId="9">'درآمد سرمایه گذاری در صندوق'!$A$1:$X$21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'!$A$1:$S$42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سپرده!$A$1:$M$28</definedName>
    <definedName name="_xlnm.Print_Area" localSheetId="16">'سود اوراق بهادار'!$A$1:$U$27</definedName>
    <definedName name="_xlnm.Print_Area" localSheetId="17">'سود سپرده بانکی'!$A$1:$N$25</definedName>
    <definedName name="_xlnm.Print_Area" localSheetId="1">سهام!$A$1:$AC$12</definedName>
    <definedName name="_xlnm.Print_Area" localSheetId="0">'صورت وضعیت'!$A$1:$C$6</definedName>
    <definedName name="_xlnm.Print_Area" localSheetId="11">'مبالغ تخصیصی اوراق'!$A$1:$R$21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J13" i="8" s="1"/>
  <c r="J9" i="8"/>
  <c r="J10" i="8"/>
  <c r="J11" i="8"/>
  <c r="J12" i="8"/>
  <c r="J8" i="8"/>
  <c r="F12" i="8"/>
  <c r="F11" i="8"/>
  <c r="F10" i="8"/>
  <c r="F9" i="8"/>
  <c r="F8" i="8"/>
  <c r="R30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9" i="11"/>
  <c r="P32" i="11"/>
  <c r="P31" i="11"/>
  <c r="N32" i="11"/>
  <c r="N31" i="11"/>
  <c r="L31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9" i="11"/>
  <c r="H32" i="11"/>
  <c r="H31" i="11"/>
  <c r="F32" i="11"/>
  <c r="F31" i="11"/>
  <c r="U28" i="11"/>
  <c r="D31" i="11"/>
  <c r="U10" i="10"/>
  <c r="U21" i="10" s="1"/>
  <c r="U11" i="10"/>
  <c r="U12" i="10"/>
  <c r="U13" i="10"/>
  <c r="U14" i="10"/>
  <c r="U15" i="10"/>
  <c r="U16" i="10"/>
  <c r="U17" i="10"/>
  <c r="U18" i="10"/>
  <c r="U19" i="10"/>
  <c r="U20" i="10"/>
  <c r="U9" i="10"/>
  <c r="S22" i="10"/>
  <c r="Q22" i="10"/>
  <c r="J10" i="10"/>
  <c r="J11" i="10"/>
  <c r="J12" i="10"/>
  <c r="J13" i="10"/>
  <c r="J14" i="10"/>
  <c r="J15" i="10"/>
  <c r="J16" i="10"/>
  <c r="J17" i="10"/>
  <c r="J18" i="10"/>
  <c r="J19" i="10"/>
  <c r="J20" i="10"/>
  <c r="J9" i="10"/>
  <c r="H23" i="10"/>
  <c r="F21" i="10"/>
  <c r="F23" i="10" s="1"/>
  <c r="H21" i="10"/>
  <c r="H22" i="10"/>
  <c r="F22" i="10"/>
  <c r="U10" i="9"/>
  <c r="U11" i="9"/>
  <c r="U9" i="9"/>
  <c r="Q14" i="9"/>
  <c r="Q13" i="9"/>
  <c r="N13" i="9"/>
  <c r="F14" i="9"/>
  <c r="F13" i="9"/>
  <c r="D14" i="9"/>
  <c r="D13" i="9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M42" i="21"/>
  <c r="K14" i="6"/>
  <c r="K10" i="6"/>
  <c r="K11" i="6"/>
  <c r="K12" i="6"/>
  <c r="K13" i="6"/>
  <c r="K9" i="6"/>
  <c r="P9" i="6"/>
  <c r="AJ35" i="5"/>
  <c r="D31" i="13"/>
  <c r="D31" i="18"/>
  <c r="E31" i="18"/>
  <c r="F31" i="18"/>
  <c r="H31" i="18"/>
  <c r="I31" i="18"/>
  <c r="J31" i="18"/>
  <c r="K31" i="18"/>
  <c r="L31" i="18"/>
  <c r="C31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8" i="18"/>
  <c r="K25" i="18"/>
  <c r="I25" i="18"/>
  <c r="E25" i="18"/>
  <c r="C25" i="18"/>
  <c r="H29" i="13"/>
  <c r="D28" i="13"/>
  <c r="H25" i="13"/>
  <c r="D25" i="13"/>
  <c r="AT10" i="5"/>
  <c r="AV10" i="5" s="1"/>
  <c r="AT11" i="5"/>
  <c r="AV11" i="5" s="1"/>
  <c r="AT12" i="5"/>
  <c r="AV12" i="5" s="1"/>
  <c r="AT13" i="5"/>
  <c r="AV13" i="5" s="1"/>
  <c r="AT14" i="5"/>
  <c r="AV14" i="5" s="1"/>
  <c r="AT15" i="5"/>
  <c r="AV15" i="5" s="1"/>
  <c r="AT16" i="5"/>
  <c r="AV16" i="5" s="1"/>
  <c r="AT17" i="5"/>
  <c r="AV17" i="5" s="1"/>
  <c r="AT18" i="5"/>
  <c r="AV18" i="5" s="1"/>
  <c r="AT19" i="5"/>
  <c r="AV19" i="5" s="1"/>
  <c r="AT20" i="5"/>
  <c r="AV20" i="5" s="1"/>
  <c r="AT21" i="5"/>
  <c r="AV21" i="5" s="1"/>
  <c r="AT22" i="5"/>
  <c r="AV22" i="5" s="1"/>
  <c r="AT23" i="5"/>
  <c r="AV23" i="5" s="1"/>
  <c r="AT24" i="5"/>
  <c r="AV24" i="5" s="1"/>
  <c r="AT25" i="5"/>
  <c r="AV25" i="5" s="1"/>
  <c r="AT26" i="5"/>
  <c r="AV26" i="5" s="1"/>
  <c r="AT9" i="5"/>
  <c r="AV9" i="5" s="1"/>
  <c r="AR10" i="5"/>
  <c r="AR11" i="5"/>
  <c r="AR9" i="5"/>
  <c r="L2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9" i="7"/>
  <c r="H9" i="8" l="1"/>
  <c r="H10" i="8"/>
  <c r="H11" i="8"/>
  <c r="H12" i="8"/>
  <c r="H8" i="8"/>
  <c r="M25" i="18"/>
  <c r="G25" i="18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9" i="7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9" i="5"/>
  <c r="AD21" i="4"/>
  <c r="AA21" i="4"/>
  <c r="AD10" i="4"/>
  <c r="AD11" i="4"/>
  <c r="AD12" i="4"/>
  <c r="AD13" i="4"/>
  <c r="AD14" i="4"/>
  <c r="AD15" i="4"/>
  <c r="AD16" i="4"/>
  <c r="AD17" i="4"/>
  <c r="AD18" i="4"/>
  <c r="AD19" i="4"/>
  <c r="AD20" i="4"/>
  <c r="AD9" i="4"/>
  <c r="AB10" i="2"/>
  <c r="AB11" i="2"/>
  <c r="AB9" i="2"/>
  <c r="AD10" i="2"/>
  <c r="AD11" i="2"/>
  <c r="AD9" i="2"/>
  <c r="AO29" i="5" l="1"/>
  <c r="Q12" i="9"/>
  <c r="N14" i="9"/>
  <c r="J10" i="9"/>
  <c r="J11" i="9"/>
  <c r="J9" i="9"/>
  <c r="W12" i="9"/>
  <c r="S12" i="9"/>
  <c r="P12" i="9"/>
  <c r="N12" i="9"/>
  <c r="L12" i="9"/>
  <c r="H12" i="9"/>
  <c r="F12" i="9"/>
  <c r="D12" i="9"/>
  <c r="S23" i="10"/>
  <c r="W21" i="10"/>
  <c r="S21" i="10"/>
  <c r="P21" i="10"/>
  <c r="N21" i="10"/>
  <c r="J21" i="10"/>
  <c r="D21" i="10"/>
  <c r="V10" i="11"/>
  <c r="V11" i="11"/>
  <c r="V12" i="11"/>
  <c r="V13" i="11"/>
  <c r="V14" i="11"/>
  <c r="V15" i="11"/>
  <c r="V17" i="11"/>
  <c r="V18" i="11"/>
  <c r="V27" i="11"/>
  <c r="V9" i="11"/>
  <c r="T28" i="11"/>
  <c r="D32" i="11"/>
  <c r="P30" i="11"/>
  <c r="N30" i="11"/>
  <c r="L30" i="11"/>
  <c r="L32" i="11" s="1"/>
  <c r="H30" i="11"/>
  <c r="F30" i="11"/>
  <c r="D30" i="11"/>
  <c r="F13" i="14"/>
  <c r="D13" i="14"/>
  <c r="Q11" i="15"/>
  <c r="O11" i="15"/>
  <c r="K11" i="15"/>
  <c r="J9" i="15"/>
  <c r="K9" i="15"/>
  <c r="L9" i="15"/>
  <c r="M9" i="15"/>
  <c r="N9" i="15"/>
  <c r="O9" i="15"/>
  <c r="P9" i="15"/>
  <c r="Q9" i="15"/>
  <c r="R9" i="15"/>
  <c r="S9" i="15"/>
  <c r="T9" i="15"/>
  <c r="I9" i="15"/>
  <c r="I11" i="15" s="1"/>
  <c r="S8" i="15"/>
  <c r="M8" i="15"/>
  <c r="P30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8" i="17"/>
  <c r="R27" i="17"/>
  <c r="P27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7" i="17" s="1"/>
  <c r="N26" i="17"/>
  <c r="N8" i="17"/>
  <c r="L27" i="17"/>
  <c r="J27" i="17"/>
  <c r="J30" i="17" s="1"/>
  <c r="U12" i="9" l="1"/>
  <c r="J12" i="9"/>
  <c r="Q21" i="10"/>
  <c r="Q23" i="10" s="1"/>
  <c r="V25" i="11"/>
  <c r="V19" i="11"/>
  <c r="V21" i="11"/>
  <c r="V22" i="11"/>
  <c r="V20" i="11"/>
  <c r="V16" i="11"/>
  <c r="V26" i="11"/>
  <c r="V24" i="11"/>
  <c r="V23" i="11"/>
  <c r="J30" i="11"/>
  <c r="T27" i="17"/>
  <c r="H13" i="8" l="1"/>
  <c r="I15" i="19"/>
  <c r="E14" i="19"/>
  <c r="M14" i="19"/>
  <c r="Q16" i="19"/>
  <c r="T9" i="19"/>
  <c r="T10" i="19"/>
  <c r="T11" i="19"/>
  <c r="T8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C12" i="19"/>
  <c r="I9" i="21" l="1"/>
  <c r="I11" i="21"/>
  <c r="I12" i="21"/>
  <c r="I13" i="21"/>
  <c r="I14" i="21"/>
  <c r="I15" i="21"/>
  <c r="I10" i="21"/>
  <c r="I16" i="21"/>
  <c r="I17" i="21"/>
  <c r="I18" i="21"/>
  <c r="I19" i="21"/>
  <c r="I20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41" i="21"/>
  <c r="I40" i="21"/>
  <c r="I8" i="21"/>
  <c r="D42" i="21"/>
  <c r="E42" i="21"/>
  <c r="F42" i="21"/>
  <c r="G42" i="21"/>
  <c r="H42" i="21"/>
  <c r="J42" i="21"/>
  <c r="K42" i="21"/>
  <c r="L42" i="21"/>
  <c r="N42" i="21"/>
  <c r="O42" i="21"/>
  <c r="P42" i="21"/>
  <c r="C42" i="21"/>
  <c r="E32" i="7"/>
  <c r="F32" i="7"/>
  <c r="G32" i="7"/>
  <c r="H32" i="7"/>
  <c r="I32" i="7"/>
  <c r="J32" i="7"/>
  <c r="K32" i="7"/>
  <c r="D32" i="7"/>
  <c r="E30" i="7"/>
  <c r="F30" i="7"/>
  <c r="G30" i="7"/>
  <c r="H30" i="7"/>
  <c r="I30" i="7"/>
  <c r="J30" i="7"/>
  <c r="E28" i="7"/>
  <c r="F28" i="7"/>
  <c r="G28" i="7"/>
  <c r="H28" i="7"/>
  <c r="I28" i="7"/>
  <c r="J28" i="7"/>
  <c r="K28" i="7"/>
  <c r="D28" i="7"/>
  <c r="D30" i="7" s="1"/>
  <c r="I42" i="21" l="1"/>
  <c r="I45" i="21" s="1"/>
  <c r="Q42" i="21"/>
  <c r="Q44" i="21" s="1"/>
  <c r="AJ29" i="5"/>
  <c r="AH29" i="5"/>
  <c r="AD29" i="5"/>
  <c r="AB29" i="5"/>
  <c r="Z29" i="5"/>
  <c r="X29" i="5"/>
  <c r="V29" i="5"/>
  <c r="T29" i="5"/>
  <c r="R29" i="5"/>
  <c r="P29" i="5"/>
  <c r="AH41" i="5" l="1"/>
  <c r="AR12" i="5"/>
  <c r="AJ32" i="5"/>
  <c r="AR15" i="5" s="1"/>
  <c r="AH32" i="5"/>
  <c r="T31" i="5"/>
  <c r="R31" i="5"/>
  <c r="W23" i="4"/>
  <c r="G23" i="4"/>
  <c r="Y21" i="4"/>
  <c r="Y23" i="4" s="1"/>
  <c r="W21" i="4"/>
  <c r="S21" i="4"/>
  <c r="Q21" i="4"/>
  <c r="O21" i="4"/>
  <c r="M21" i="4"/>
  <c r="K21" i="4"/>
  <c r="I21" i="4"/>
  <c r="I23" i="4" s="1"/>
  <c r="G21" i="4"/>
  <c r="D21" i="4"/>
  <c r="X14" i="2"/>
  <c r="H14" i="2"/>
  <c r="T12" i="2"/>
  <c r="Q12" i="2"/>
  <c r="R12" i="2"/>
  <c r="S12" i="2"/>
  <c r="U12" i="2"/>
  <c r="V12" i="2"/>
  <c r="W12" i="2"/>
  <c r="X12" i="2"/>
  <c r="Y12" i="2"/>
  <c r="Z12" i="2"/>
  <c r="Z14" i="2" s="1"/>
  <c r="AA12" i="2"/>
  <c r="AB12" i="2"/>
  <c r="P12" i="2"/>
  <c r="N12" i="2"/>
  <c r="L12" i="2"/>
  <c r="J12" i="2"/>
  <c r="J14" i="2" s="1"/>
  <c r="H12" i="2"/>
  <c r="F12" i="2"/>
  <c r="AR16" i="5" l="1"/>
  <c r="AR24" i="5"/>
  <c r="AR23" i="5"/>
  <c r="AR26" i="5"/>
  <c r="AR17" i="5"/>
  <c r="AR14" i="5"/>
  <c r="AR20" i="5"/>
  <c r="AR22" i="5"/>
  <c r="AR21" i="5"/>
  <c r="AR19" i="5"/>
  <c r="AR25" i="5"/>
  <c r="AR13" i="5"/>
  <c r="AR27" i="5"/>
  <c r="AR18" i="5"/>
</calcChain>
</file>

<file path=xl/sharedStrings.xml><?xml version="1.0" encoding="utf-8"?>
<sst xmlns="http://schemas.openxmlformats.org/spreadsheetml/2006/main" count="722" uniqueCount="269">
  <si>
    <t>صندوق سرمایه‌گذاری قابل معامله سپهر سودمند سینا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</si>
  <si>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</si>
  <si>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</si>
  <si>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</si>
  <si>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</si>
  <si>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</si>
  <si>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</si>
  <si>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</si>
  <si>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</si>
  <si>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</si>
  <si>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</si>
  <si>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</si>
  <si>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</si>
  <si>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</si>
  <si>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</si>
  <si>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</si>
  <si>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</si>
  <si>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</si>
  <si>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</si>
  <si>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</si>
  <si>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معدنی‌وصنعتی‌چادرملو</t>
  </si>
  <si>
    <t>ح . 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</si>
  <si>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</si>
  <si>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</si>
  <si>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</si>
  <si>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</si>
  <si>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</si>
  <si>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</si>
  <si>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</si>
  <si>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</si>
  <si>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</si>
  <si>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</si>
  <si>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</si>
  <si>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</si>
  <si>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</si>
  <si>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</si>
  <si>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</si>
  <si>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</si>
  <si>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</si>
  <si>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</si>
  <si>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</si>
  <si>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</si>
  <si>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</si>
  <si>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</si>
  <si>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</si>
  <si>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سهام ثروت هامون-س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</si>
  <si>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</si>
  <si>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</si>
  <si>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</si>
  <si>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</si>
  <si>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</si>
  <si>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</si>
  <si>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</si>
  <si>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</si>
  <si>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</si>
  <si>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</si>
  <si>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</si>
  <si>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</si>
  <si>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</si>
  <si>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</si>
  <si>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</si>
  <si>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</si>
  <si>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</si>
  <si>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سوین جوجه اردبیل</t>
  </si>
  <si>
    <t>بله</t>
  </si>
  <si>
    <t>1404/11/21</t>
  </si>
  <si>
    <t>1406/11/21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</si>
  <si>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</si>
  <si>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</si>
  <si>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</si>
  <si>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</si>
  <si>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</si>
  <si>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</si>
  <si>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مرابحه بافندگی پرنیا060718</t>
  </si>
  <si>
    <t>1402/07/18</t>
  </si>
  <si>
    <t>1406/07/18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</si>
  <si>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</si>
  <si>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</si>
  <si>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</si>
  <si>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</si>
  <si>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</si>
  <si>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</si>
  <si>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</si>
  <si>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</si>
  <si>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</si>
  <si>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</si>
  <si>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</si>
  <si>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</si>
  <si>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</si>
  <si>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</si>
  <si>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</si>
  <si>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دولت228-ش.خ070521</t>
  </si>
  <si>
    <t>1404/05/21</t>
  </si>
  <si>
    <t>1407/05/21</t>
  </si>
  <si>
    <t>مرابحه عام دولت232-ش.خ070725</t>
  </si>
  <si>
    <t>1404/06/25</t>
  </si>
  <si>
    <t>1407/07/25</t>
  </si>
  <si>
    <t>مرابحه عام دولت235-ش.خ060915</t>
  </si>
  <si>
    <t>1404/07/15</t>
  </si>
  <si>
    <t>1406/09/15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</si>
  <si>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</si>
  <si>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</si>
  <si>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</si>
  <si>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</si>
  <si>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</si>
  <si>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</si>
  <si>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دولت246-ش.خ070820</t>
  </si>
  <si>
    <t>1404/08/20</t>
  </si>
  <si>
    <t>1407/08/20</t>
  </si>
  <si>
    <t>مرابحه عام دولت253-ش.خ070311</t>
  </si>
  <si>
    <t>1404/09/11</t>
  </si>
  <si>
    <t>1407/03/11</t>
  </si>
  <si>
    <t>مرابحه عام دولت256-ش.خ070318</t>
  </si>
  <si>
    <t>1404/09/18</t>
  </si>
  <si>
    <t>1407/03/18</t>
  </si>
  <si>
    <t>مرابحه عام دولت259-ش.خ070502</t>
  </si>
  <si>
    <t>1404/10/02</t>
  </si>
  <si>
    <t>1407/05/02</t>
  </si>
  <si>
    <t>مرابحه عام دولت269-ش.خ071021</t>
  </si>
  <si>
    <t>1407/10/21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</si>
  <si>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</si>
  <si>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</si>
  <si>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</si>
  <si>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</si>
  <si>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</si>
  <si>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</si>
  <si>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</si>
  <si>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</si>
  <si>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</si>
  <si>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</si>
  <si>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</si>
  <si>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</si>
  <si>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4.89%</t>
  </si>
  <si>
    <t>-4.51%</t>
  </si>
  <si>
    <t>4.15%</t>
  </si>
  <si>
    <t>5.61%</t>
  </si>
  <si>
    <t>-1.09%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</si>
  <si>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</si>
  <si>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</si>
  <si>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</si>
  <si>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</si>
  <si>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</si>
  <si>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</si>
  <si>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</si>
  <si>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</si>
  <si>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</si>
  <si>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</si>
  <si>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</si>
  <si>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</si>
  <si>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</si>
  <si>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</si>
  <si>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</si>
  <si>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</si>
  <si>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</si>
  <si>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</si>
  <si>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</si>
  <si>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</si>
  <si>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</si>
  <si>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</si>
  <si>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</si>
  <si>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</si>
  <si>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</si>
  <si>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</si>
  <si>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</si>
  <si>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</si>
  <si>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</si>
  <si>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</si>
  <si>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</si>
  <si>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</si>
  <si>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</si>
  <si>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</si>
  <si>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</si>
  <si>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</si>
  <si>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</si>
  <si>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</si>
  <si>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</si>
  <si>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</si>
  <si>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فولاژ612-بدون ضامن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</si>
  <si>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</si>
  <si>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</si>
  <si>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</si>
  <si>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</si>
  <si>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</si>
  <si>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</si>
  <si>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</si>
  <si>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</si>
  <si>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</si>
  <si>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</si>
  <si>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</si>
  <si>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</si>
  <si>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</si>
  <si>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</si>
  <si>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</si>
  <si>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</si>
  <si>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</si>
  <si>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</si>
  <si>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</si>
  <si>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</si>
  <si>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</si>
  <si>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</si>
  <si>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</si>
  <si>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</si>
  <si>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</si>
  <si>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</si>
  <si>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</si>
  <si>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</si>
  <si>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</si>
  <si>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</si>
  <si>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</si>
  <si>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</si>
  <si>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</si>
  <si>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</si>
  <si>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</si>
  <si>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</si>
  <si>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</si>
  <si>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</si>
  <si>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</si>
  <si>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</si>
  <si>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</si>
  <si>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</si>
  <si>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</si>
  <si>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</si>
  <si>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</si>
  <si>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</si>
  <si>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</si>
  <si>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</si>
  <si>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</si>
  <si>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1406/12/22</t>
  </si>
  <si>
    <t>سود سپرده بانکی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</si>
  <si>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</si>
  <si>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</si>
  <si>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</si>
  <si>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</si>
  <si>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</si>
  <si>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</si>
  <si>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</si>
  <si>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</si>
  <si>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</si>
  <si>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</si>
  <si>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</si>
  <si>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</si>
  <si>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</si>
  <si>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</si>
  <si>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</si>
  <si>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بدلیل انعقاد قرارداد</t>
  </si>
  <si>
    <t>تصمیمات شرکت</t>
  </si>
  <si>
    <t>سپرده کوتاه مدت موسسه اعتباری ملل</t>
  </si>
  <si>
    <t>سپرده کوتاه مدت بانک گردشگری</t>
  </si>
  <si>
    <t>سپرده کوتاه مدت بانک تجارت</t>
  </si>
  <si>
    <t>سپرده بلند مدت بانک گردشگری</t>
  </si>
  <si>
    <t>سپرده بلند مدت بانک پاسارگاد</t>
  </si>
  <si>
    <t>سپرده کوتاه مدت بانک ملت</t>
  </si>
  <si>
    <t>سپرده کوتاه مدت بانک صادرات</t>
  </si>
  <si>
    <t>سپرده کوتاه مدت بانک شهر</t>
  </si>
  <si>
    <t>سپرده کوتاه مدت بانک سینا</t>
  </si>
  <si>
    <t>سپرده کوتاه مدت بانک سامان</t>
  </si>
  <si>
    <t>سپرده کوتاه مدت بانک دی</t>
  </si>
  <si>
    <t>سپرده کوتاه مدت بانک خاورمیانه</t>
  </si>
  <si>
    <t>سپرده بلند مدت بانک صادرات</t>
  </si>
  <si>
    <t>سپرده بلند مدت بانک شهر</t>
  </si>
  <si>
    <t>سپرده بلند مدت بانک دی</t>
  </si>
  <si>
    <t>سپرده بلند مدت بانک خاورمیانه</t>
  </si>
  <si>
    <t xml:space="preserve">سپرده کوتاه مدت بانک پاسارگاد </t>
  </si>
  <si>
    <t>حساب جاری بانک سینا</t>
  </si>
  <si>
    <t>حساب جاری بانک سامان</t>
  </si>
  <si>
    <t>سود(زیان) حاصل از فروش</t>
  </si>
  <si>
    <t>یک ریال فولاژ</t>
  </si>
  <si>
    <t xml:space="preserve">سپرده کوتاه مدت موسسه اعتباری ملل </t>
  </si>
  <si>
    <t xml:space="preserve">سپرده کوتاه مدت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</si>
</sst>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0"/>
    <numFmt numFmtId="166" formatCode="_(* #,##0_);_(* \(#,##0\);_(* &quot;-&quot;??_);_(@_)"/>
    <numFmt numFmtId="168" formatCode="0.000%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65" fontId="5" fillId="0" borderId="2" xfId="0" applyNumberFormat="1" applyFont="1" applyBorder="1" applyAlignment="1">
      <alignment horizontal="right" vertical="top"/>
    </xf>
    <xf numFmtId="166" fontId="0" fillId="0" borderId="0" xfId="1" applyNumberFormat="1" applyFont="1" applyAlignment="1">
      <alignment horizontal="left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0" fontId="4" fillId="0" borderId="3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right" vertical="top"/>
    </xf>
    <xf numFmtId="10" fontId="0" fillId="0" borderId="0" xfId="2" applyNumberFormat="1" applyFont="1" applyAlignment="1">
      <alignment horizontal="left"/>
    </xf>
    <xf numFmtId="168" fontId="0" fillId="0" borderId="0" xfId="2" applyNumberFormat="1" applyFont="1" applyAlignment="1">
      <alignment horizontal="left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/>
    </xf>
    <xf numFmtId="10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4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vertical="top"/>
    </xf>
    <xf numFmtId="166" fontId="0" fillId="0" borderId="0" xfId="1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2" fontId="5" fillId="0" borderId="2" xfId="2" applyNumberFormat="1" applyFont="1" applyBorder="1" applyAlignment="1">
      <alignment horizontal="right" vertical="top"/>
    </xf>
    <xf numFmtId="2" fontId="5" fillId="0" borderId="0" xfId="2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2" fontId="5" fillId="0" borderId="8" xfId="2" applyNumberFormat="1" applyFont="1" applyBorder="1" applyAlignment="1">
      <alignment horizontal="right" vertical="top"/>
    </xf>
    <xf numFmtId="166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4" t="s">
        <v>0</v>
      </c>
      <c r="B1" s="44"/>
      <c r="C1" s="44"/>
    </row>
    <row r="2" spans="1:3" ht="21.75" customHeight="1" x14ac:dyDescent="0.2">
      <c r="A2" s="44" t="s">
        <v>1</v>
      </c>
      <c r="B2" s="44"/>
      <c r="C2" s="44"/>
    </row>
    <row r="3" spans="1:3" ht="21.75" customHeight="1" x14ac:dyDescent="0.2">
      <c r="A3" s="44" t="s">
        <v>2</v>
      </c>
      <c r="B3" s="44"/>
      <c r="C3" s="44"/>
    </row>
    <row r="4" spans="1:3" ht="7.35" customHeight="1" x14ac:dyDescent="0.2"/>
    <row r="5" spans="1:3" ht="123.6" customHeight="1" x14ac:dyDescent="0.2">
      <c r="B5" s="45"/>
    </row>
    <row r="6" spans="1:3" ht="123.6" customHeight="1" x14ac:dyDescent="0.2">
      <c r="B6" s="4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W24"/>
  <sheetViews>
    <sheetView rightToLeft="1" workbookViewId="0">
      <selection activeCell="U27" sqref="U27"/>
    </sheetView>
  </sheetViews>
  <sheetFormatPr defaultRowHeight="12.75" x14ac:dyDescent="0.2"/>
  <cols>
    <col min="1" max="1" width="5.140625" customWidth="1"/>
    <col min="2" max="2" width="21.8554687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5" bestFit="1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.7109375" bestFit="1" customWidth="1"/>
    <col min="18" max="18" width="1.28515625" customWidth="1"/>
    <col min="19" max="19" width="15" bestFit="1" customWidth="1"/>
    <col min="20" max="20" width="1.28515625" customWidth="1"/>
    <col min="21" max="21" width="15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168</v>
      </c>
      <c r="B5" s="55" t="s">
        <v>169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14.45" customHeight="1" x14ac:dyDescent="0.2">
      <c r="D6" s="59" t="s">
        <v>162</v>
      </c>
      <c r="E6" s="59"/>
      <c r="F6" s="59"/>
      <c r="G6" s="59"/>
      <c r="H6" s="59"/>
      <c r="I6" s="59"/>
      <c r="J6" s="59"/>
      <c r="K6" s="59"/>
      <c r="L6" s="59"/>
      <c r="N6" s="59" t="s">
        <v>163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 x14ac:dyDescent="0.2">
      <c r="D7" s="3"/>
      <c r="E7" s="3"/>
      <c r="F7" s="3"/>
      <c r="G7" s="3"/>
      <c r="H7" s="3"/>
      <c r="I7" s="3"/>
      <c r="J7" s="58" t="s">
        <v>22</v>
      </c>
      <c r="K7" s="58"/>
      <c r="L7" s="58"/>
      <c r="N7" s="3"/>
      <c r="O7" s="3"/>
      <c r="P7" s="3"/>
      <c r="Q7" s="3"/>
      <c r="R7" s="3"/>
      <c r="S7" s="3"/>
      <c r="T7" s="3"/>
      <c r="U7" s="58" t="s">
        <v>22</v>
      </c>
      <c r="V7" s="58"/>
      <c r="W7" s="58"/>
    </row>
    <row r="8" spans="1:23" ht="14.45" customHeight="1" x14ac:dyDescent="0.2">
      <c r="A8" s="59" t="s">
        <v>39</v>
      </c>
      <c r="B8" s="59"/>
      <c r="D8" s="2" t="s">
        <v>170</v>
      </c>
      <c r="F8" s="2" t="s">
        <v>166</v>
      </c>
      <c r="H8" s="2" t="s">
        <v>167</v>
      </c>
      <c r="J8" s="4" t="s">
        <v>140</v>
      </c>
      <c r="K8" s="3"/>
      <c r="L8" s="4" t="s">
        <v>148</v>
      </c>
      <c r="N8" s="2" t="s">
        <v>170</v>
      </c>
      <c r="P8" s="59" t="s">
        <v>166</v>
      </c>
      <c r="Q8" s="59"/>
      <c r="S8" s="2" t="s">
        <v>167</v>
      </c>
      <c r="U8" s="4" t="s">
        <v>140</v>
      </c>
      <c r="V8" s="3"/>
      <c r="W8" s="4" t="s">
        <v>148</v>
      </c>
    </row>
    <row r="9" spans="1:23" ht="21.75" customHeight="1" x14ac:dyDescent="0.2">
      <c r="A9" s="51" t="s">
        <v>46</v>
      </c>
      <c r="B9" s="51"/>
      <c r="D9" s="6">
        <v>0</v>
      </c>
      <c r="F9" s="6">
        <v>1170593600</v>
      </c>
      <c r="H9" s="6">
        <v>5574845475</v>
      </c>
      <c r="J9" s="6">
        <f>H9+F9+D9</f>
        <v>6745439075</v>
      </c>
      <c r="L9" s="7">
        <v>0.59</v>
      </c>
      <c r="N9" s="6">
        <v>0</v>
      </c>
      <c r="P9" s="52">
        <v>0</v>
      </c>
      <c r="Q9" s="52"/>
      <c r="S9" s="6">
        <v>5574845475</v>
      </c>
      <c r="U9" s="6">
        <f>S9+P9</f>
        <v>5574845475</v>
      </c>
      <c r="W9" s="7">
        <v>0.34</v>
      </c>
    </row>
    <row r="10" spans="1:23" ht="21.75" customHeight="1" x14ac:dyDescent="0.2">
      <c r="A10" s="53" t="s">
        <v>47</v>
      </c>
      <c r="B10" s="53"/>
      <c r="D10" s="9">
        <v>0</v>
      </c>
      <c r="F10" s="9">
        <v>866733116</v>
      </c>
      <c r="H10" s="9">
        <v>7953869546</v>
      </c>
      <c r="J10" s="9">
        <f t="shared" ref="J10:J20" si="0">H10+F10+D10</f>
        <v>8820602662</v>
      </c>
      <c r="L10" s="10">
        <v>0.94</v>
      </c>
      <c r="N10" s="9">
        <v>0</v>
      </c>
      <c r="P10" s="47">
        <v>-1020998884</v>
      </c>
      <c r="Q10" s="47"/>
      <c r="S10" s="9">
        <v>7953869546</v>
      </c>
      <c r="U10" s="9">
        <f t="shared" ref="U10:U20" si="1">S10+P10</f>
        <v>6932870662</v>
      </c>
      <c r="W10" s="10">
        <v>0.42</v>
      </c>
    </row>
    <row r="11" spans="1:23" ht="21.75" customHeight="1" x14ac:dyDescent="0.2">
      <c r="A11" s="53" t="s">
        <v>51</v>
      </c>
      <c r="B11" s="53"/>
      <c r="D11" s="9">
        <v>0</v>
      </c>
      <c r="F11" s="9">
        <v>27051315606</v>
      </c>
      <c r="H11" s="9">
        <v>0</v>
      </c>
      <c r="J11" s="9">
        <f t="shared" si="0"/>
        <v>27051315606</v>
      </c>
      <c r="L11" s="10">
        <v>2.88</v>
      </c>
      <c r="N11" s="9">
        <v>0</v>
      </c>
      <c r="P11" s="47">
        <v>25678636470</v>
      </c>
      <c r="Q11" s="47"/>
      <c r="S11" s="9">
        <v>0</v>
      </c>
      <c r="U11" s="9">
        <f t="shared" si="1"/>
        <v>25678636470</v>
      </c>
      <c r="W11" s="10">
        <v>1.57</v>
      </c>
    </row>
    <row r="12" spans="1:23" ht="21.75" customHeight="1" x14ac:dyDescent="0.2">
      <c r="A12" s="53" t="s">
        <v>50</v>
      </c>
      <c r="B12" s="53"/>
      <c r="D12" s="9">
        <v>0</v>
      </c>
      <c r="F12" s="9">
        <v>-14084336448</v>
      </c>
      <c r="H12" s="9">
        <v>0</v>
      </c>
      <c r="J12" s="9">
        <f t="shared" si="0"/>
        <v>-14084336448</v>
      </c>
      <c r="L12" s="10">
        <v>-1.5</v>
      </c>
      <c r="N12" s="9">
        <v>0</v>
      </c>
      <c r="P12" s="47">
        <v>-14651592696</v>
      </c>
      <c r="Q12" s="47"/>
      <c r="S12" s="9">
        <v>0</v>
      </c>
      <c r="U12" s="9">
        <f t="shared" si="1"/>
        <v>-14651592696</v>
      </c>
      <c r="W12" s="10">
        <v>-0.9</v>
      </c>
    </row>
    <row r="13" spans="1:23" ht="21.75" customHeight="1" x14ac:dyDescent="0.2">
      <c r="A13" s="53" t="s">
        <v>171</v>
      </c>
      <c r="B13" s="53"/>
      <c r="D13" s="9">
        <v>0</v>
      </c>
      <c r="F13" s="9">
        <v>-18005190349</v>
      </c>
      <c r="H13" s="9">
        <v>0</v>
      </c>
      <c r="J13" s="9">
        <f t="shared" si="0"/>
        <v>-18005190349</v>
      </c>
      <c r="L13" s="10">
        <v>-1.92</v>
      </c>
      <c r="N13" s="9">
        <v>0</v>
      </c>
      <c r="P13" s="47">
        <v>-18549450343</v>
      </c>
      <c r="Q13" s="47"/>
      <c r="S13" s="9">
        <v>0</v>
      </c>
      <c r="U13" s="9">
        <f t="shared" si="1"/>
        <v>-18549450343</v>
      </c>
      <c r="W13" s="10">
        <v>-1.1299999999999999</v>
      </c>
    </row>
    <row r="14" spans="1:23" ht="21.75" customHeight="1" x14ac:dyDescent="0.2">
      <c r="A14" s="53" t="s">
        <v>172</v>
      </c>
      <c r="B14" s="53"/>
      <c r="D14" s="9">
        <v>0</v>
      </c>
      <c r="F14" s="9">
        <v>-489957798</v>
      </c>
      <c r="H14" s="9">
        <v>0</v>
      </c>
      <c r="J14" s="9">
        <f t="shared" si="0"/>
        <v>-489957798</v>
      </c>
      <c r="L14" s="10">
        <v>-0.05</v>
      </c>
      <c r="N14" s="9">
        <v>0</v>
      </c>
      <c r="P14" s="47">
        <v>-22481800319</v>
      </c>
      <c r="Q14" s="47"/>
      <c r="S14" s="9">
        <v>0</v>
      </c>
      <c r="U14" s="9">
        <f t="shared" si="1"/>
        <v>-22481800319</v>
      </c>
      <c r="W14" s="10">
        <v>-1.38</v>
      </c>
    </row>
    <row r="15" spans="1:23" ht="21.75" customHeight="1" x14ac:dyDescent="0.2">
      <c r="A15" s="53" t="s">
        <v>52</v>
      </c>
      <c r="B15" s="53"/>
      <c r="D15" s="9">
        <v>0</v>
      </c>
      <c r="F15" s="9">
        <v>-12095446824</v>
      </c>
      <c r="H15" s="9">
        <v>0</v>
      </c>
      <c r="J15" s="9">
        <f t="shared" si="0"/>
        <v>-12095446824</v>
      </c>
      <c r="L15" s="10">
        <v>-1.29</v>
      </c>
      <c r="N15" s="9">
        <v>0</v>
      </c>
      <c r="P15" s="47">
        <v>-12133637460</v>
      </c>
      <c r="Q15" s="47"/>
      <c r="S15" s="9">
        <v>0</v>
      </c>
      <c r="U15" s="9">
        <f t="shared" si="1"/>
        <v>-12133637460</v>
      </c>
      <c r="W15" s="10">
        <v>-0.74</v>
      </c>
    </row>
    <row r="16" spans="1:23" ht="21.75" customHeight="1" x14ac:dyDescent="0.2">
      <c r="A16" s="53" t="s">
        <v>49</v>
      </c>
      <c r="B16" s="53"/>
      <c r="D16" s="9">
        <v>0</v>
      </c>
      <c r="F16" s="9">
        <v>-3736092246</v>
      </c>
      <c r="H16" s="9">
        <v>0</v>
      </c>
      <c r="J16" s="9">
        <f t="shared" si="0"/>
        <v>-3736092246</v>
      </c>
      <c r="L16" s="10">
        <v>-0.4</v>
      </c>
      <c r="N16" s="9">
        <v>0</v>
      </c>
      <c r="P16" s="47">
        <v>-3729192722</v>
      </c>
      <c r="Q16" s="47"/>
      <c r="S16" s="9">
        <v>0</v>
      </c>
      <c r="U16" s="9">
        <f t="shared" si="1"/>
        <v>-3729192722</v>
      </c>
      <c r="W16" s="10">
        <v>-0.23</v>
      </c>
    </row>
    <row r="17" spans="1:23" ht="21.75" customHeight="1" x14ac:dyDescent="0.2">
      <c r="A17" s="53" t="s">
        <v>45</v>
      </c>
      <c r="B17" s="53"/>
      <c r="D17" s="9">
        <v>0</v>
      </c>
      <c r="F17" s="9">
        <v>-655788210</v>
      </c>
      <c r="H17" s="9">
        <v>0</v>
      </c>
      <c r="J17" s="9">
        <f t="shared" si="0"/>
        <v>-655788210</v>
      </c>
      <c r="L17" s="10">
        <v>-7.0000000000000007E-2</v>
      </c>
      <c r="N17" s="9">
        <v>0</v>
      </c>
      <c r="P17" s="47">
        <v>-655788210</v>
      </c>
      <c r="Q17" s="47"/>
      <c r="S17" s="9">
        <v>0</v>
      </c>
      <c r="U17" s="9">
        <f t="shared" si="1"/>
        <v>-655788210</v>
      </c>
      <c r="W17" s="10">
        <v>-0.04</v>
      </c>
    </row>
    <row r="18" spans="1:23" ht="21.75" customHeight="1" x14ac:dyDescent="0.2">
      <c r="A18" s="53" t="s">
        <v>48</v>
      </c>
      <c r="B18" s="53"/>
      <c r="D18" s="9">
        <v>0</v>
      </c>
      <c r="F18" s="9">
        <v>42727301</v>
      </c>
      <c r="H18" s="9">
        <v>0</v>
      </c>
      <c r="J18" s="9">
        <f t="shared" si="0"/>
        <v>42727301</v>
      </c>
      <c r="L18" s="10">
        <v>0</v>
      </c>
      <c r="N18" s="9">
        <v>0</v>
      </c>
      <c r="P18" s="47">
        <v>42727301</v>
      </c>
      <c r="Q18" s="47"/>
      <c r="S18" s="9">
        <v>0</v>
      </c>
      <c r="U18" s="9">
        <f t="shared" si="1"/>
        <v>42727301</v>
      </c>
      <c r="W18" s="10">
        <v>0</v>
      </c>
    </row>
    <row r="19" spans="1:23" ht="21.75" customHeight="1" x14ac:dyDescent="0.2">
      <c r="A19" s="53" t="s">
        <v>44</v>
      </c>
      <c r="B19" s="53"/>
      <c r="D19" s="9">
        <v>0</v>
      </c>
      <c r="F19" s="9">
        <v>13174258682</v>
      </c>
      <c r="H19" s="9">
        <v>0</v>
      </c>
      <c r="J19" s="9">
        <f t="shared" si="0"/>
        <v>13174258682</v>
      </c>
      <c r="L19" s="10">
        <v>1.4</v>
      </c>
      <c r="N19" s="9">
        <v>0</v>
      </c>
      <c r="P19" s="47">
        <v>13174258682</v>
      </c>
      <c r="Q19" s="47"/>
      <c r="S19" s="9">
        <v>0</v>
      </c>
      <c r="U19" s="9">
        <f t="shared" si="1"/>
        <v>13174258682</v>
      </c>
      <c r="W19" s="10">
        <v>0.81</v>
      </c>
    </row>
    <row r="20" spans="1:23" ht="21.75" customHeight="1" x14ac:dyDescent="0.2">
      <c r="A20" s="46" t="s">
        <v>43</v>
      </c>
      <c r="B20" s="46"/>
      <c r="D20" s="13">
        <v>0</v>
      </c>
      <c r="F20" s="13">
        <v>0</v>
      </c>
      <c r="H20" s="13">
        <v>0</v>
      </c>
      <c r="J20" s="13">
        <f t="shared" si="0"/>
        <v>0</v>
      </c>
      <c r="L20" s="14">
        <v>0</v>
      </c>
      <c r="N20" s="13">
        <v>0</v>
      </c>
      <c r="P20" s="47">
        <v>0</v>
      </c>
      <c r="Q20" s="47"/>
      <c r="S20" s="13">
        <v>0</v>
      </c>
      <c r="U20" s="13">
        <f t="shared" si="1"/>
        <v>0</v>
      </c>
      <c r="W20" s="14">
        <v>0</v>
      </c>
    </row>
    <row r="21" spans="1:23" ht="21.75" customHeight="1" thickBot="1" x14ac:dyDescent="0.25">
      <c r="A21" s="49" t="s">
        <v>22</v>
      </c>
      <c r="B21" s="49"/>
      <c r="D21" s="16">
        <f>SUM(D9:D20)</f>
        <v>0</v>
      </c>
      <c r="F21" s="16">
        <f>SUM(F9:F20)</f>
        <v>-6761183570</v>
      </c>
      <c r="H21" s="16">
        <f>SUM(H9:H20)</f>
        <v>13528715021</v>
      </c>
      <c r="J21" s="16">
        <f>SUM(J9:J20)</f>
        <v>6767531451</v>
      </c>
      <c r="L21" s="17">
        <v>0.57999999999999996</v>
      </c>
      <c r="N21" s="16">
        <f>SUM(N9:N20)</f>
        <v>0</v>
      </c>
      <c r="P21" s="22">
        <f>SUM(P9:Q20)</f>
        <v>-34326838181</v>
      </c>
      <c r="Q21" s="16">
        <f>SUM(N21:P21)</f>
        <v>-34326838181</v>
      </c>
      <c r="S21" s="16">
        <f>SUM(S9:S20)</f>
        <v>13528715021</v>
      </c>
      <c r="U21" s="16">
        <f>SUM(U9:U20)</f>
        <v>-20798123160</v>
      </c>
      <c r="W21" s="17">
        <f>SUM(W9:W20)</f>
        <v>-1.2799999999999998</v>
      </c>
    </row>
    <row r="22" spans="1:23" ht="13.5" thickTop="1" x14ac:dyDescent="0.2">
      <c r="F22" s="22">
        <f>SUM('درآمد ناشی از تغییر قیمت '!I11:I22)</f>
        <v>-6761183570</v>
      </c>
      <c r="H22" s="22">
        <f>SUM('درآمد ناشی از فروش'!I8:I9)</f>
        <v>13528715021</v>
      </c>
      <c r="Q22" s="22">
        <f>SUM('درآمد ناشی از تغییر قیمت '!Q11:Q22)</f>
        <v>-34326838181</v>
      </c>
      <c r="S22" s="22">
        <f>SUM('درآمد ناشی از فروش'!Q8:Q9)</f>
        <v>13528715021</v>
      </c>
    </row>
    <row r="23" spans="1:23" x14ac:dyDescent="0.2">
      <c r="F23" s="22">
        <f>F21-F22</f>
        <v>0</v>
      </c>
      <c r="H23" s="22">
        <f>H22-H21</f>
        <v>0</v>
      </c>
      <c r="Q23" s="22">
        <f>Q21-Q22</f>
        <v>0</v>
      </c>
      <c r="S23" s="22">
        <f>S21-S22</f>
        <v>0</v>
      </c>
    </row>
    <row r="24" spans="1:23" x14ac:dyDescent="0.2">
      <c r="H24" s="22"/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0" fitToHeight="0" orientation="landscape"/>
  <ignoredErrors>
    <ignoredError sqref="H2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V32"/>
  <sheetViews>
    <sheetView rightToLeft="1" view="pageBreakPreview" topLeftCell="A14" zoomScale="85" zoomScaleNormal="100" zoomScaleSheetLayoutView="85" workbookViewId="0">
      <selection activeCell="R31" sqref="R3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7.5703125" bestFit="1" customWidth="1"/>
    <col min="5" max="5" width="1.28515625" customWidth="1"/>
    <col min="6" max="6" width="17.710937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7.5703125" bestFit="1" customWidth="1"/>
    <col min="15" max="15" width="1.28515625" customWidth="1"/>
    <col min="16" max="16" width="14.85546875" bestFit="1" customWidth="1"/>
    <col min="17" max="17" width="1.28515625" customWidth="1"/>
    <col min="18" max="18" width="19.42578125" customWidth="1"/>
    <col min="19" max="19" width="0.28515625" customWidth="1"/>
    <col min="20" max="20" width="17.7109375" bestFit="1" customWidth="1"/>
    <col min="21" max="21" width="17.5703125" bestFit="1" customWidth="1"/>
    <col min="22" max="22" width="12.5703125" bestFit="1" customWidth="1"/>
  </cols>
  <sheetData>
    <row r="1" spans="1:2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2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2" ht="14.45" customHeight="1" x14ac:dyDescent="0.2"/>
    <row r="5" spans="1:22" ht="14.45" customHeight="1" x14ac:dyDescent="0.2">
      <c r="A5" s="1" t="s">
        <v>173</v>
      </c>
      <c r="B5" s="55" t="s">
        <v>174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22" ht="14.45" customHeight="1" x14ac:dyDescent="0.2">
      <c r="D6" s="50" t="s">
        <v>162</v>
      </c>
      <c r="E6" s="50"/>
      <c r="F6" s="50"/>
      <c r="G6" s="50"/>
      <c r="H6" s="50"/>
      <c r="I6" s="50"/>
      <c r="J6" s="50"/>
      <c r="L6" s="50" t="s">
        <v>163</v>
      </c>
      <c r="M6" s="50"/>
      <c r="N6" s="50"/>
      <c r="O6" s="50"/>
      <c r="P6" s="50"/>
      <c r="Q6" s="50"/>
      <c r="R6" s="50"/>
    </row>
    <row r="7" spans="1:22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2" ht="14.45" customHeight="1" x14ac:dyDescent="0.2">
      <c r="A8" s="50" t="s">
        <v>175</v>
      </c>
      <c r="B8" s="50"/>
      <c r="D8" s="2" t="s">
        <v>176</v>
      </c>
      <c r="F8" s="2" t="s">
        <v>166</v>
      </c>
      <c r="H8" s="2" t="s">
        <v>167</v>
      </c>
      <c r="J8" s="2" t="s">
        <v>22</v>
      </c>
      <c r="L8" s="2" t="s">
        <v>176</v>
      </c>
      <c r="N8" s="2" t="s">
        <v>166</v>
      </c>
      <c r="P8" s="2" t="s">
        <v>167</v>
      </c>
      <c r="R8" s="2" t="s">
        <v>22</v>
      </c>
    </row>
    <row r="9" spans="1:22" ht="21.75" customHeight="1" x14ac:dyDescent="0.2">
      <c r="A9" s="51" t="s">
        <v>73</v>
      </c>
      <c r="B9" s="51"/>
      <c r="D9" s="6">
        <v>534348971</v>
      </c>
      <c r="F9" s="6">
        <v>0</v>
      </c>
      <c r="H9" s="6">
        <v>39000002</v>
      </c>
      <c r="J9" s="6">
        <f>D9+F9+H9</f>
        <v>573348973</v>
      </c>
      <c r="L9" s="6">
        <v>4616691740</v>
      </c>
      <c r="N9" s="6">
        <v>0</v>
      </c>
      <c r="P9" s="6">
        <v>39000002</v>
      </c>
      <c r="R9" s="6">
        <f>L9+N9+P9</f>
        <v>4655691742</v>
      </c>
      <c r="T9" s="9">
        <v>2292605827</v>
      </c>
      <c r="U9" s="9">
        <v>4743205239</v>
      </c>
      <c r="V9">
        <f>VLOOKUP(U9,N9:N29,1,0)</f>
        <v>4743205239</v>
      </c>
    </row>
    <row r="10" spans="1:22" ht="21.75" customHeight="1" x14ac:dyDescent="0.2">
      <c r="A10" s="53" t="s">
        <v>177</v>
      </c>
      <c r="B10" s="53"/>
      <c r="D10" s="9">
        <v>0</v>
      </c>
      <c r="F10" s="9">
        <v>0</v>
      </c>
      <c r="H10" s="9">
        <v>0</v>
      </c>
      <c r="J10" s="9">
        <f t="shared" ref="J10:J29" si="0">D10+F10+H10</f>
        <v>0</v>
      </c>
      <c r="L10" s="9">
        <v>9952522269</v>
      </c>
      <c r="N10" s="9">
        <v>-6015991372</v>
      </c>
      <c r="P10" s="9">
        <v>9823641871</v>
      </c>
      <c r="R10" s="9">
        <f t="shared" ref="R10:R29" si="1">L10+N10+P10</f>
        <v>13760172768</v>
      </c>
      <c r="T10" s="9">
        <v>1619119125</v>
      </c>
      <c r="U10" s="9">
        <v>4320349532</v>
      </c>
      <c r="V10">
        <f t="shared" ref="V10:V27" si="2">VLOOKUP(U10,N10:N30,1,0)</f>
        <v>4320349532</v>
      </c>
    </row>
    <row r="11" spans="1:22" ht="21.75" customHeight="1" x14ac:dyDescent="0.2">
      <c r="A11" s="53" t="s">
        <v>118</v>
      </c>
      <c r="B11" s="53"/>
      <c r="D11" s="9">
        <v>21537067720</v>
      </c>
      <c r="F11" s="9">
        <v>43236436350</v>
      </c>
      <c r="H11" s="9">
        <v>0</v>
      </c>
      <c r="J11" s="9">
        <f t="shared" si="0"/>
        <v>64773504070</v>
      </c>
      <c r="L11" s="9">
        <v>21537067720</v>
      </c>
      <c r="N11" s="9">
        <v>43236436350</v>
      </c>
      <c r="P11" s="9">
        <v>0</v>
      </c>
      <c r="R11" s="9">
        <f t="shared" si="1"/>
        <v>64773504070</v>
      </c>
      <c r="T11" s="9">
        <v>2770314322</v>
      </c>
      <c r="U11" s="9">
        <v>14284268324</v>
      </c>
      <c r="V11">
        <f t="shared" si="2"/>
        <v>14284268324</v>
      </c>
    </row>
    <row r="12" spans="1:22" ht="21.75" customHeight="1" x14ac:dyDescent="0.2">
      <c r="A12" s="53" t="s">
        <v>115</v>
      </c>
      <c r="B12" s="53"/>
      <c r="D12" s="9">
        <v>12765306356</v>
      </c>
      <c r="F12" s="9">
        <v>15107380893</v>
      </c>
      <c r="H12" s="9">
        <v>0</v>
      </c>
      <c r="J12" s="9">
        <f t="shared" si="0"/>
        <v>27872687249</v>
      </c>
      <c r="L12" s="9">
        <v>24256267564</v>
      </c>
      <c r="N12" s="9">
        <v>22772610657</v>
      </c>
      <c r="P12" s="9">
        <v>0</v>
      </c>
      <c r="R12" s="9">
        <f t="shared" si="1"/>
        <v>47028878221</v>
      </c>
      <c r="T12" s="9">
        <v>-6315763935</v>
      </c>
      <c r="U12" s="9">
        <v>-12421002406</v>
      </c>
      <c r="V12">
        <f t="shared" si="2"/>
        <v>-12421002406</v>
      </c>
    </row>
    <row r="13" spans="1:22" ht="21.75" customHeight="1" x14ac:dyDescent="0.2">
      <c r="A13" s="53" t="s">
        <v>112</v>
      </c>
      <c r="B13" s="53"/>
      <c r="D13" s="9">
        <v>25986668716</v>
      </c>
      <c r="F13" s="9">
        <v>26025840750</v>
      </c>
      <c r="H13" s="9">
        <v>0</v>
      </c>
      <c r="J13" s="9">
        <f t="shared" si="0"/>
        <v>52012509466</v>
      </c>
      <c r="L13" s="9">
        <v>49390215312</v>
      </c>
      <c r="N13" s="9">
        <v>23596762280</v>
      </c>
      <c r="P13" s="9">
        <v>0</v>
      </c>
      <c r="R13" s="9">
        <f t="shared" si="1"/>
        <v>72986977592</v>
      </c>
      <c r="T13" s="9">
        <v>3328189313</v>
      </c>
      <c r="U13" s="9">
        <v>3328189313</v>
      </c>
      <c r="V13">
        <f t="shared" si="2"/>
        <v>3328189313</v>
      </c>
    </row>
    <row r="14" spans="1:22" ht="21.75" customHeight="1" x14ac:dyDescent="0.2">
      <c r="A14" s="53" t="s">
        <v>109</v>
      </c>
      <c r="B14" s="53"/>
      <c r="D14" s="9">
        <v>25992007974</v>
      </c>
      <c r="F14" s="9">
        <v>7546864160</v>
      </c>
      <c r="H14" s="9">
        <v>0</v>
      </c>
      <c r="J14" s="9">
        <f t="shared" si="0"/>
        <v>33538872134</v>
      </c>
      <c r="L14" s="9">
        <v>49407860652</v>
      </c>
      <c r="N14" s="9">
        <v>15038408417</v>
      </c>
      <c r="P14" s="9">
        <v>0</v>
      </c>
      <c r="R14" s="9">
        <f t="shared" si="1"/>
        <v>64446269069</v>
      </c>
      <c r="T14" s="9">
        <v>0</v>
      </c>
      <c r="U14" s="9">
        <v>27767892993</v>
      </c>
      <c r="V14">
        <f t="shared" si="2"/>
        <v>27767892993</v>
      </c>
    </row>
    <row r="15" spans="1:22" ht="21.75" customHeight="1" x14ac:dyDescent="0.2">
      <c r="A15" s="53" t="s">
        <v>106</v>
      </c>
      <c r="B15" s="53"/>
      <c r="D15" s="9">
        <v>13681123319</v>
      </c>
      <c r="F15" s="9">
        <v>14332802299</v>
      </c>
      <c r="H15" s="9">
        <v>0</v>
      </c>
      <c r="J15" s="9">
        <f t="shared" si="0"/>
        <v>28013925618</v>
      </c>
      <c r="L15" s="9">
        <v>25799875261</v>
      </c>
      <c r="N15" s="9">
        <v>-8762033052</v>
      </c>
      <c r="P15" s="9">
        <v>0</v>
      </c>
      <c r="R15" s="9">
        <f t="shared" si="1"/>
        <v>17037842209</v>
      </c>
      <c r="T15" s="9">
        <v>4071935160</v>
      </c>
      <c r="U15" s="9">
        <v>8143870321</v>
      </c>
      <c r="V15">
        <f t="shared" si="2"/>
        <v>8143870321</v>
      </c>
    </row>
    <row r="16" spans="1:22" ht="21.75" customHeight="1" x14ac:dyDescent="0.2">
      <c r="A16" s="53" t="s">
        <v>103</v>
      </c>
      <c r="B16" s="53"/>
      <c r="D16" s="9">
        <v>26758224025</v>
      </c>
      <c r="F16" s="9">
        <v>6334353821</v>
      </c>
      <c r="H16" s="9">
        <v>0</v>
      </c>
      <c r="J16" s="9">
        <f t="shared" si="0"/>
        <v>33092577846</v>
      </c>
      <c r="L16" s="9">
        <v>51593753527</v>
      </c>
      <c r="N16" s="9">
        <v>6334353821</v>
      </c>
      <c r="P16" s="9">
        <v>0</v>
      </c>
      <c r="R16" s="9">
        <f t="shared" si="1"/>
        <v>57928107348</v>
      </c>
      <c r="T16" s="9">
        <v>-53674571603</v>
      </c>
      <c r="U16" s="9">
        <v>-6839635844</v>
      </c>
      <c r="V16">
        <f t="shared" si="2"/>
        <v>-6839635844</v>
      </c>
    </row>
    <row r="17" spans="1:22" ht="21.75" customHeight="1" x14ac:dyDescent="0.2">
      <c r="A17" s="53" t="s">
        <v>100</v>
      </c>
      <c r="B17" s="53"/>
      <c r="D17" s="9">
        <v>17781314561</v>
      </c>
      <c r="F17" s="9">
        <v>30868006390</v>
      </c>
      <c r="H17" s="9">
        <v>0</v>
      </c>
      <c r="J17" s="9">
        <f t="shared" si="0"/>
        <v>48649320951</v>
      </c>
      <c r="L17" s="9">
        <v>36600402480</v>
      </c>
      <c r="N17" s="9">
        <v>30868006390</v>
      </c>
      <c r="P17" s="9">
        <v>0</v>
      </c>
      <c r="R17" s="9">
        <f t="shared" si="1"/>
        <v>67468408870</v>
      </c>
      <c r="T17" s="9">
        <v>8587328100</v>
      </c>
      <c r="U17" s="9">
        <v>8587328100</v>
      </c>
      <c r="V17">
        <f t="shared" si="2"/>
        <v>8587328100</v>
      </c>
    </row>
    <row r="18" spans="1:22" ht="21.75" customHeight="1" x14ac:dyDescent="0.2">
      <c r="A18" s="53" t="s">
        <v>97</v>
      </c>
      <c r="B18" s="53"/>
      <c r="D18" s="9">
        <v>38877641</v>
      </c>
      <c r="F18" s="9">
        <v>13627271</v>
      </c>
      <c r="H18" s="9">
        <v>0</v>
      </c>
      <c r="J18" s="9">
        <f t="shared" si="0"/>
        <v>52504912</v>
      </c>
      <c r="L18" s="9">
        <v>78417373</v>
      </c>
      <c r="N18" s="9">
        <v>27155467</v>
      </c>
      <c r="P18" s="9">
        <v>0</v>
      </c>
      <c r="R18" s="9">
        <f t="shared" si="1"/>
        <v>105572840</v>
      </c>
      <c r="T18" s="9">
        <v>13627271</v>
      </c>
      <c r="U18" s="9">
        <v>27155467</v>
      </c>
      <c r="V18">
        <f t="shared" si="2"/>
        <v>27155467</v>
      </c>
    </row>
    <row r="19" spans="1:22" ht="21.75" customHeight="1" x14ac:dyDescent="0.2">
      <c r="A19" s="53" t="s">
        <v>94</v>
      </c>
      <c r="B19" s="53"/>
      <c r="D19" s="9">
        <v>11109222120</v>
      </c>
      <c r="F19" s="9">
        <v>8587328100</v>
      </c>
      <c r="H19" s="9">
        <v>0</v>
      </c>
      <c r="J19" s="9">
        <f t="shared" si="0"/>
        <v>19696550220</v>
      </c>
      <c r="L19" s="9">
        <v>21070251900</v>
      </c>
      <c r="N19" s="9">
        <v>8587328100</v>
      </c>
      <c r="P19" s="9">
        <v>0</v>
      </c>
      <c r="R19" s="9">
        <f t="shared" si="1"/>
        <v>29657580000</v>
      </c>
      <c r="T19" s="9">
        <v>30868006390</v>
      </c>
      <c r="U19" s="9">
        <v>30868006390</v>
      </c>
      <c r="V19" t="e">
        <f t="shared" si="2"/>
        <v>#N/A</v>
      </c>
    </row>
    <row r="20" spans="1:22" ht="21.75" customHeight="1" x14ac:dyDescent="0.2">
      <c r="A20" s="53" t="s">
        <v>91</v>
      </c>
      <c r="B20" s="53"/>
      <c r="D20" s="9">
        <v>44581853646</v>
      </c>
      <c r="F20" s="9">
        <v>-53674571603</v>
      </c>
      <c r="H20" s="9">
        <v>0</v>
      </c>
      <c r="J20" s="9">
        <f t="shared" si="0"/>
        <v>-9092717957</v>
      </c>
      <c r="L20" s="9">
        <v>84622522188</v>
      </c>
      <c r="N20" s="9">
        <v>-6839635844</v>
      </c>
      <c r="P20" s="9">
        <v>0</v>
      </c>
      <c r="R20" s="9">
        <f t="shared" si="1"/>
        <v>77782886344</v>
      </c>
      <c r="T20" s="9">
        <v>6334353821</v>
      </c>
      <c r="U20" s="9">
        <v>6334353821</v>
      </c>
      <c r="V20" t="e">
        <f t="shared" si="2"/>
        <v>#N/A</v>
      </c>
    </row>
    <row r="21" spans="1:22" ht="21.75" customHeight="1" x14ac:dyDescent="0.2">
      <c r="A21" s="53" t="s">
        <v>88</v>
      </c>
      <c r="B21" s="53"/>
      <c r="D21" s="9">
        <v>15128567754</v>
      </c>
      <c r="F21" s="9">
        <v>4071935160</v>
      </c>
      <c r="H21" s="9">
        <v>0</v>
      </c>
      <c r="J21" s="9">
        <f t="shared" si="0"/>
        <v>19200502914</v>
      </c>
      <c r="L21" s="9">
        <v>28257978231</v>
      </c>
      <c r="N21" s="9">
        <v>8143870321</v>
      </c>
      <c r="P21" s="9">
        <v>0</v>
      </c>
      <c r="R21" s="9">
        <f t="shared" si="1"/>
        <v>36401848552</v>
      </c>
      <c r="T21" s="9">
        <v>14332802299</v>
      </c>
      <c r="U21" s="9">
        <v>-8762033052</v>
      </c>
      <c r="V21" t="e">
        <f t="shared" si="2"/>
        <v>#N/A</v>
      </c>
    </row>
    <row r="22" spans="1:22" ht="21.75" customHeight="1" x14ac:dyDescent="0.2">
      <c r="A22" s="53" t="s">
        <v>85</v>
      </c>
      <c r="B22" s="53"/>
      <c r="D22" s="9">
        <v>27614587686</v>
      </c>
      <c r="F22" s="9">
        <v>0</v>
      </c>
      <c r="H22" s="9">
        <v>0</v>
      </c>
      <c r="J22" s="9">
        <f t="shared" si="0"/>
        <v>27614587686</v>
      </c>
      <c r="L22" s="9">
        <v>52390491888</v>
      </c>
      <c r="N22" s="9">
        <v>27767892993</v>
      </c>
      <c r="P22" s="9">
        <v>0</v>
      </c>
      <c r="R22" s="9">
        <f t="shared" si="1"/>
        <v>80158384881</v>
      </c>
      <c r="T22" s="9">
        <v>7546864160</v>
      </c>
      <c r="U22" s="9">
        <v>15038408417</v>
      </c>
      <c r="V22" t="e">
        <f t="shared" si="2"/>
        <v>#N/A</v>
      </c>
    </row>
    <row r="23" spans="1:22" ht="21.75" customHeight="1" x14ac:dyDescent="0.2">
      <c r="A23" s="53" t="s">
        <v>82</v>
      </c>
      <c r="B23" s="53"/>
      <c r="D23" s="9">
        <v>7081529308</v>
      </c>
      <c r="F23" s="9">
        <v>3328189313</v>
      </c>
      <c r="H23" s="9">
        <v>0</v>
      </c>
      <c r="J23" s="9">
        <f t="shared" si="0"/>
        <v>10409718621</v>
      </c>
      <c r="L23" s="9">
        <v>13438651748</v>
      </c>
      <c r="N23" s="9">
        <v>3328189313</v>
      </c>
      <c r="P23" s="9">
        <v>0</v>
      </c>
      <c r="R23" s="9">
        <f t="shared" si="1"/>
        <v>16766841061</v>
      </c>
      <c r="T23" s="9">
        <v>26025840750</v>
      </c>
      <c r="U23" s="9">
        <v>23596762280</v>
      </c>
      <c r="V23" t="e">
        <f t="shared" si="2"/>
        <v>#N/A</v>
      </c>
    </row>
    <row r="24" spans="1:22" ht="21.75" customHeight="1" x14ac:dyDescent="0.2">
      <c r="A24" s="53" t="s">
        <v>79</v>
      </c>
      <c r="B24" s="53"/>
      <c r="D24" s="9">
        <v>25204419343</v>
      </c>
      <c r="F24" s="9">
        <v>-6315763935</v>
      </c>
      <c r="H24" s="9">
        <v>0</v>
      </c>
      <c r="J24" s="9">
        <f t="shared" si="0"/>
        <v>18888655408</v>
      </c>
      <c r="L24" s="9">
        <v>47903224754</v>
      </c>
      <c r="N24" s="9">
        <v>-12421002406</v>
      </c>
      <c r="P24" s="9">
        <v>0</v>
      </c>
      <c r="R24" s="9">
        <f t="shared" si="1"/>
        <v>35482222348</v>
      </c>
      <c r="T24" s="9">
        <v>15107380893</v>
      </c>
      <c r="U24" s="9">
        <v>22772610657</v>
      </c>
      <c r="V24" t="e">
        <f t="shared" si="2"/>
        <v>#N/A</v>
      </c>
    </row>
    <row r="25" spans="1:22" ht="21.75" customHeight="1" x14ac:dyDescent="0.2">
      <c r="A25" s="53" t="s">
        <v>120</v>
      </c>
      <c r="B25" s="53"/>
      <c r="D25" s="9">
        <v>34821917801</v>
      </c>
      <c r="F25" s="9">
        <v>0</v>
      </c>
      <c r="H25" s="9">
        <v>0</v>
      </c>
      <c r="J25" s="9">
        <f t="shared" si="0"/>
        <v>34821917801</v>
      </c>
      <c r="L25" s="9">
        <v>100727014142</v>
      </c>
      <c r="N25" s="9">
        <v>0</v>
      </c>
      <c r="P25" s="9">
        <v>0</v>
      </c>
      <c r="R25" s="9">
        <f t="shared" si="1"/>
        <v>100727014142</v>
      </c>
      <c r="T25" s="9">
        <v>0</v>
      </c>
      <c r="U25" s="9">
        <v>-6015991372</v>
      </c>
      <c r="V25" t="e">
        <f t="shared" si="2"/>
        <v>#N/A</v>
      </c>
    </row>
    <row r="26" spans="1:22" ht="21.75" customHeight="1" x14ac:dyDescent="0.2">
      <c r="A26" s="53" t="s">
        <v>76</v>
      </c>
      <c r="B26" s="53"/>
      <c r="D26" s="9">
        <v>10919617779</v>
      </c>
      <c r="F26" s="9">
        <v>2770314322</v>
      </c>
      <c r="H26" s="9">
        <v>0</v>
      </c>
      <c r="J26" s="9">
        <f t="shared" si="0"/>
        <v>13689932101</v>
      </c>
      <c r="L26" s="9">
        <v>20748748762</v>
      </c>
      <c r="N26" s="9">
        <v>14284268324</v>
      </c>
      <c r="P26" s="9">
        <v>0</v>
      </c>
      <c r="R26" s="9">
        <f t="shared" si="1"/>
        <v>35033017086</v>
      </c>
      <c r="T26" s="9">
        <v>43236436350</v>
      </c>
      <c r="U26" s="9">
        <v>43236436350</v>
      </c>
      <c r="V26" t="e">
        <f t="shared" si="2"/>
        <v>#N/A</v>
      </c>
    </row>
    <row r="27" spans="1:22" ht="21.75" customHeight="1" x14ac:dyDescent="0.2">
      <c r="A27" s="53" t="s">
        <v>70</v>
      </c>
      <c r="B27" s="53"/>
      <c r="D27" s="9">
        <v>0</v>
      </c>
      <c r="F27" s="9">
        <v>2292605827</v>
      </c>
      <c r="H27" s="9">
        <v>0</v>
      </c>
      <c r="J27" s="9">
        <f t="shared" si="0"/>
        <v>2292605827</v>
      </c>
      <c r="L27" s="9">
        <v>0</v>
      </c>
      <c r="N27" s="9">
        <v>4743205239</v>
      </c>
      <c r="P27" s="9">
        <v>0</v>
      </c>
      <c r="R27" s="9">
        <f t="shared" si="1"/>
        <v>4743205239</v>
      </c>
      <c r="T27" s="9">
        <v>46775964037</v>
      </c>
      <c r="U27" s="9">
        <v>92522607296</v>
      </c>
      <c r="V27">
        <f t="shared" si="2"/>
        <v>92522607296</v>
      </c>
    </row>
    <row r="28" spans="1:22" ht="21.75" customHeight="1" x14ac:dyDescent="0.2">
      <c r="A28" s="53" t="s">
        <v>67</v>
      </c>
      <c r="B28" s="53"/>
      <c r="D28" s="9">
        <v>0</v>
      </c>
      <c r="F28" s="9">
        <v>1619119125</v>
      </c>
      <c r="H28" s="9">
        <v>0</v>
      </c>
      <c r="J28" s="9">
        <f t="shared" si="0"/>
        <v>1619119125</v>
      </c>
      <c r="L28" s="9">
        <v>0</v>
      </c>
      <c r="N28" s="9">
        <v>4320349532</v>
      </c>
      <c r="P28" s="9">
        <v>0</v>
      </c>
      <c r="R28" s="9">
        <f t="shared" si="1"/>
        <v>4320349532</v>
      </c>
      <c r="T28" s="9">
        <f>SUM(T9:T27)</f>
        <v>152920432280</v>
      </c>
      <c r="U28" s="9">
        <f>SUM(U9:U27)</f>
        <v>271532781826</v>
      </c>
    </row>
    <row r="29" spans="1:22" ht="21.75" customHeight="1" x14ac:dyDescent="0.2">
      <c r="A29" s="46" t="s">
        <v>63</v>
      </c>
      <c r="B29" s="46"/>
      <c r="D29" s="13">
        <v>16204592893</v>
      </c>
      <c r="F29" s="13">
        <v>46775964037</v>
      </c>
      <c r="H29" s="13">
        <v>0</v>
      </c>
      <c r="J29" s="13">
        <f t="shared" si="0"/>
        <v>62980556930</v>
      </c>
      <c r="L29" s="13">
        <v>30840999377</v>
      </c>
      <c r="N29" s="13">
        <v>92522607296</v>
      </c>
      <c r="P29" s="13">
        <v>0</v>
      </c>
      <c r="R29" s="13">
        <f t="shared" si="1"/>
        <v>123363606673</v>
      </c>
    </row>
    <row r="30" spans="1:22" ht="21.75" customHeight="1" x14ac:dyDescent="0.2">
      <c r="A30" s="49" t="s">
        <v>22</v>
      </c>
      <c r="B30" s="49"/>
      <c r="D30" s="16">
        <f>SUM(D9:D29)</f>
        <v>337741247613</v>
      </c>
      <c r="F30" s="16">
        <f>SUM(F9:F29)</f>
        <v>152920432280</v>
      </c>
      <c r="H30" s="16">
        <f>SUM(H9:H29)</f>
        <v>39000002</v>
      </c>
      <c r="J30" s="16">
        <f>SUM(J9:J29)</f>
        <v>490700679895</v>
      </c>
      <c r="L30" s="16">
        <f>SUM(L9:L29)</f>
        <v>673232956888</v>
      </c>
      <c r="N30" s="16">
        <f>SUM(N9:N29)</f>
        <v>271532781826</v>
      </c>
      <c r="P30" s="16">
        <f>SUM(P9:P29)</f>
        <v>9862641873</v>
      </c>
      <c r="R30" s="16">
        <f>SUM(R9:R29)</f>
        <v>954628380587</v>
      </c>
    </row>
    <row r="31" spans="1:22" x14ac:dyDescent="0.2">
      <c r="D31" s="22">
        <f>SUM('سود اوراق بهادار'!N27)</f>
        <v>337741247613</v>
      </c>
      <c r="F31" s="22">
        <f>SUM('درآمد ناشی از تغییر قیمت '!I23:I41)</f>
        <v>152920432280</v>
      </c>
      <c r="H31" s="22">
        <f>SUM('درآمد ناشی از فروش'!I10:I11)</f>
        <v>39000002</v>
      </c>
      <c r="L31" s="22">
        <f>'سود اوراق بهادار'!P27</f>
        <v>673232956888</v>
      </c>
      <c r="N31" s="22">
        <f>SUM('درآمد ناشی از تغییر قیمت '!Q23:Q41)</f>
        <v>271532781826</v>
      </c>
      <c r="P31" s="22">
        <f>SUM('درآمد ناشی از فروش'!Q10:Q11)</f>
        <v>9862641873</v>
      </c>
    </row>
    <row r="32" spans="1:22" x14ac:dyDescent="0.2">
      <c r="D32" s="22">
        <f>D30-D31</f>
        <v>0</v>
      </c>
      <c r="F32" s="22">
        <f>F31-F30</f>
        <v>0</v>
      </c>
      <c r="H32" s="22">
        <f>H31-H30</f>
        <v>0</v>
      </c>
      <c r="L32" s="22">
        <f>L30-L31</f>
        <v>0</v>
      </c>
      <c r="N32" s="22">
        <f>N31-N30</f>
        <v>0</v>
      </c>
      <c r="P32" s="22">
        <f>P31-P30</f>
        <v>0</v>
      </c>
    </row>
  </sheetData>
  <mergeCells count="2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1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1" t="s">
        <v>178</v>
      </c>
      <c r="B5" s="55" t="s">
        <v>179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29.1" customHeight="1" x14ac:dyDescent="0.2">
      <c r="M6" s="63" t="s">
        <v>180</v>
      </c>
      <c r="Q6" s="63" t="s">
        <v>181</v>
      </c>
    </row>
    <row r="7" spans="1:17" ht="14.45" customHeight="1" x14ac:dyDescent="0.2">
      <c r="A7" s="50" t="s">
        <v>182</v>
      </c>
      <c r="B7" s="50"/>
      <c r="D7" s="2" t="s">
        <v>183</v>
      </c>
      <c r="F7" s="2" t="s">
        <v>184</v>
      </c>
      <c r="H7" s="2" t="s">
        <v>33</v>
      </c>
      <c r="J7" s="50" t="s">
        <v>185</v>
      </c>
      <c r="K7" s="50"/>
      <c r="M7" s="63"/>
      <c r="O7" s="2" t="s">
        <v>186</v>
      </c>
      <c r="Q7" s="63"/>
    </row>
    <row r="8" spans="1:17" ht="14.45" customHeight="1" x14ac:dyDescent="0.2">
      <c r="A8" s="54" t="s">
        <v>187</v>
      </c>
      <c r="B8" s="64"/>
      <c r="D8" s="54" t="s">
        <v>188</v>
      </c>
      <c r="F8" s="4" t="s">
        <v>189</v>
      </c>
      <c r="H8" s="3"/>
      <c r="J8" s="3"/>
      <c r="K8" s="3"/>
      <c r="M8" s="3"/>
      <c r="O8" s="3"/>
      <c r="Q8" s="3"/>
    </row>
    <row r="9" spans="1:17" ht="14.45" customHeight="1" x14ac:dyDescent="0.2">
      <c r="A9" s="50"/>
      <c r="B9" s="50"/>
      <c r="D9" s="50"/>
      <c r="F9" s="4" t="s">
        <v>190</v>
      </c>
    </row>
    <row r="10" spans="1:17" ht="14.45" customHeight="1" x14ac:dyDescent="0.2">
      <c r="A10" s="54" t="s">
        <v>187</v>
      </c>
      <c r="B10" s="64"/>
      <c r="D10" s="54" t="s">
        <v>191</v>
      </c>
      <c r="F10" s="4" t="s">
        <v>189</v>
      </c>
    </row>
    <row r="11" spans="1:17" ht="14.45" customHeight="1" x14ac:dyDescent="0.2">
      <c r="A11" s="50"/>
      <c r="B11" s="50"/>
      <c r="D11" s="50"/>
      <c r="F11" s="4" t="s">
        <v>192</v>
      </c>
    </row>
    <row r="12" spans="1:17" ht="65.45" customHeight="1" x14ac:dyDescent="0.2">
      <c r="A12" s="60" t="s">
        <v>193</v>
      </c>
      <c r="B12" s="60"/>
      <c r="D12" s="19" t="s">
        <v>194</v>
      </c>
      <c r="F12" s="4" t="s">
        <v>195</v>
      </c>
    </row>
    <row r="13" spans="1:17" ht="14.45" customHeight="1" x14ac:dyDescent="0.2">
      <c r="A13" s="60" t="s">
        <v>196</v>
      </c>
      <c r="B13" s="61"/>
      <c r="D13" s="60" t="s">
        <v>196</v>
      </c>
      <c r="F13" s="4" t="s">
        <v>197</v>
      </c>
    </row>
    <row r="14" spans="1:17" ht="14.45" customHeight="1" x14ac:dyDescent="0.2">
      <c r="A14" s="62"/>
      <c r="B14" s="62"/>
      <c r="D14" s="62"/>
      <c r="F14" s="4" t="s">
        <v>198</v>
      </c>
    </row>
    <row r="15" spans="1:17" ht="14.45" customHeight="1" x14ac:dyDescent="0.2">
      <c r="A15" s="62"/>
      <c r="B15" s="62"/>
      <c r="D15" s="62"/>
      <c r="F15" s="4" t="s">
        <v>199</v>
      </c>
    </row>
    <row r="16" spans="1:17" ht="14.45" customHeight="1" x14ac:dyDescent="0.2">
      <c r="A16" s="63"/>
      <c r="B16" s="63"/>
      <c r="D16" s="63"/>
      <c r="F16" s="4" t="s">
        <v>200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0" t="s">
        <v>201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31"/>
  <sheetViews>
    <sheetView rightToLeft="1" view="pageBreakPreview" zoomScale="60" zoomScaleNormal="100" workbookViewId="0">
      <selection activeCell="D32" sqref="D32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14.45" customHeight="1" x14ac:dyDescent="0.2">
      <c r="A5" s="1" t="s">
        <v>202</v>
      </c>
      <c r="B5" s="55" t="s">
        <v>203</v>
      </c>
      <c r="C5" s="55"/>
      <c r="D5" s="55"/>
      <c r="E5" s="55"/>
      <c r="F5" s="55"/>
      <c r="G5" s="55"/>
      <c r="H5" s="55"/>
      <c r="I5" s="55"/>
      <c r="J5" s="55"/>
    </row>
    <row r="6" spans="1:10" ht="14.45" customHeight="1" x14ac:dyDescent="0.2">
      <c r="D6" s="50" t="s">
        <v>162</v>
      </c>
      <c r="E6" s="50"/>
      <c r="F6" s="50"/>
      <c r="H6" s="50" t="s">
        <v>163</v>
      </c>
      <c r="I6" s="50"/>
      <c r="J6" s="50"/>
    </row>
    <row r="7" spans="1:10" ht="36.4" customHeight="1" x14ac:dyDescent="0.2">
      <c r="A7" s="50" t="s">
        <v>204</v>
      </c>
      <c r="B7" s="50"/>
      <c r="D7" s="19" t="s">
        <v>205</v>
      </c>
      <c r="E7" s="3"/>
      <c r="F7" s="19" t="s">
        <v>206</v>
      </c>
      <c r="H7" s="19" t="s">
        <v>205</v>
      </c>
      <c r="I7" s="3"/>
      <c r="J7" s="19" t="s">
        <v>206</v>
      </c>
    </row>
    <row r="8" spans="1:10" ht="21.75" customHeight="1" x14ac:dyDescent="0.2">
      <c r="A8" s="43"/>
      <c r="B8" s="9" t="s">
        <v>250</v>
      </c>
      <c r="D8" s="6">
        <v>101137153709</v>
      </c>
      <c r="F8" s="7"/>
      <c r="H8" s="6">
        <v>138915555141</v>
      </c>
      <c r="J8" s="7"/>
    </row>
    <row r="9" spans="1:10" ht="21.75" customHeight="1" x14ac:dyDescent="0.2">
      <c r="A9" s="43"/>
      <c r="B9" s="9" t="s">
        <v>261</v>
      </c>
      <c r="D9" s="9">
        <v>2690884932</v>
      </c>
      <c r="F9" s="10"/>
      <c r="H9" s="9">
        <v>3728104110</v>
      </c>
      <c r="J9" s="10"/>
    </row>
    <row r="10" spans="1:10" ht="21.75" customHeight="1" x14ac:dyDescent="0.2">
      <c r="A10" s="43"/>
      <c r="B10" s="9" t="s">
        <v>260</v>
      </c>
      <c r="D10" s="9">
        <v>94919626462</v>
      </c>
      <c r="F10" s="10"/>
      <c r="H10" s="9">
        <v>158522348574</v>
      </c>
      <c r="J10" s="10"/>
    </row>
    <row r="11" spans="1:10" ht="21.75" customHeight="1" x14ac:dyDescent="0.2">
      <c r="A11" s="43"/>
      <c r="B11" s="9" t="s">
        <v>259</v>
      </c>
      <c r="D11" s="9">
        <v>19068493128</v>
      </c>
      <c r="F11" s="10"/>
      <c r="H11" s="9">
        <v>19068493128</v>
      </c>
      <c r="J11" s="10"/>
    </row>
    <row r="12" spans="1:10" ht="21.75" customHeight="1" x14ac:dyDescent="0.2">
      <c r="A12" s="43"/>
      <c r="B12" s="9" t="s">
        <v>258</v>
      </c>
      <c r="D12" s="9">
        <v>98701862191</v>
      </c>
      <c r="F12" s="10"/>
      <c r="H12" s="9">
        <v>153414988211</v>
      </c>
      <c r="J12" s="10"/>
    </row>
    <row r="13" spans="1:10" ht="21.75" customHeight="1" x14ac:dyDescent="0.2">
      <c r="A13" s="43"/>
      <c r="B13" s="9" t="s">
        <v>249</v>
      </c>
      <c r="D13" s="9">
        <v>124157698609</v>
      </c>
      <c r="F13" s="10"/>
      <c r="H13" s="9">
        <v>223690643786</v>
      </c>
      <c r="J13" s="10"/>
    </row>
    <row r="14" spans="1:10" ht="21.75" customHeight="1" x14ac:dyDescent="0.2">
      <c r="A14" s="43"/>
      <c r="B14" s="9" t="s">
        <v>262</v>
      </c>
      <c r="D14" s="9">
        <v>91724</v>
      </c>
      <c r="F14" s="10"/>
      <c r="H14" s="9">
        <v>216645</v>
      </c>
      <c r="J14" s="10"/>
    </row>
    <row r="15" spans="1:10" ht="21.75" customHeight="1" x14ac:dyDescent="0.2">
      <c r="A15" s="43"/>
      <c r="B15" s="9" t="s">
        <v>248</v>
      </c>
      <c r="D15" s="9">
        <v>2720</v>
      </c>
      <c r="F15" s="10"/>
      <c r="H15" s="9">
        <v>2720</v>
      </c>
      <c r="J15" s="10"/>
    </row>
    <row r="16" spans="1:10" ht="21.75" customHeight="1" x14ac:dyDescent="0.2">
      <c r="A16" s="43"/>
      <c r="B16" s="9" t="s">
        <v>257</v>
      </c>
      <c r="D16" s="9">
        <v>19417</v>
      </c>
      <c r="F16" s="10"/>
      <c r="H16" s="9">
        <v>100865</v>
      </c>
      <c r="J16" s="10"/>
    </row>
    <row r="17" spans="1:10" ht="21.75" customHeight="1" x14ac:dyDescent="0.2">
      <c r="A17" s="43"/>
      <c r="B17" s="9" t="s">
        <v>256</v>
      </c>
      <c r="D17" s="9">
        <v>1166529</v>
      </c>
      <c r="F17" s="10"/>
      <c r="H17" s="9">
        <v>3467156</v>
      </c>
      <c r="J17" s="10"/>
    </row>
    <row r="18" spans="1:10" ht="21.75" customHeight="1" x14ac:dyDescent="0.2">
      <c r="A18" s="43"/>
      <c r="B18" s="9" t="s">
        <v>255</v>
      </c>
      <c r="D18" s="9">
        <v>587329</v>
      </c>
      <c r="F18" s="10"/>
      <c r="H18" s="9">
        <v>1134527</v>
      </c>
      <c r="J18" s="10"/>
    </row>
    <row r="19" spans="1:10" ht="21.75" customHeight="1" x14ac:dyDescent="0.2">
      <c r="A19" s="43"/>
      <c r="B19" s="9" t="s">
        <v>254</v>
      </c>
      <c r="D19" s="9">
        <v>166892</v>
      </c>
      <c r="F19" s="10"/>
      <c r="H19" s="9">
        <v>324498</v>
      </c>
      <c r="J19" s="10"/>
    </row>
    <row r="20" spans="1:10" ht="21.75" customHeight="1" x14ac:dyDescent="0.2">
      <c r="A20" s="43"/>
      <c r="B20" s="9" t="s">
        <v>253</v>
      </c>
      <c r="D20" s="9">
        <v>98275</v>
      </c>
      <c r="F20" s="10"/>
      <c r="H20" s="9">
        <v>113488</v>
      </c>
      <c r="J20" s="10"/>
    </row>
    <row r="21" spans="1:10" ht="21.75" customHeight="1" x14ac:dyDescent="0.2">
      <c r="A21" s="43"/>
      <c r="B21" s="9" t="s">
        <v>252</v>
      </c>
      <c r="D21" s="9">
        <v>110440</v>
      </c>
      <c r="F21" s="10"/>
      <c r="H21" s="9">
        <v>298699</v>
      </c>
      <c r="J21" s="10"/>
    </row>
    <row r="22" spans="1:10" ht="21.75" customHeight="1" x14ac:dyDescent="0.2">
      <c r="A22" s="43"/>
      <c r="B22" s="9" t="s">
        <v>247</v>
      </c>
      <c r="D22" s="9">
        <v>354805819</v>
      </c>
      <c r="F22" s="10"/>
      <c r="H22" s="9">
        <v>2052617247</v>
      </c>
      <c r="J22" s="10"/>
    </row>
    <row r="23" spans="1:10" ht="21.75" customHeight="1" x14ac:dyDescent="0.2">
      <c r="A23" s="43"/>
      <c r="B23" s="9" t="s">
        <v>251</v>
      </c>
      <c r="D23" s="9">
        <v>7223</v>
      </c>
      <c r="F23" s="10"/>
      <c r="H23" s="9">
        <v>13952</v>
      </c>
      <c r="J23" s="10"/>
    </row>
    <row r="24" spans="1:10" ht="21.75" customHeight="1" x14ac:dyDescent="0.2">
      <c r="A24" s="43"/>
      <c r="B24" s="9" t="s">
        <v>246</v>
      </c>
      <c r="D24" s="9">
        <v>32450</v>
      </c>
      <c r="F24" s="10"/>
      <c r="H24" s="9">
        <v>62686</v>
      </c>
      <c r="J24" s="10"/>
    </row>
    <row r="25" spans="1:10" ht="21.75" customHeight="1" thickBot="1" x14ac:dyDescent="0.25">
      <c r="A25" s="49" t="s">
        <v>22</v>
      </c>
      <c r="B25" s="49"/>
      <c r="D25" s="16">
        <f>SUM(D8:D24)</f>
        <v>441032807849</v>
      </c>
      <c r="F25" s="16"/>
      <c r="H25" s="16">
        <f>SUM(H8:H24)</f>
        <v>699398485433</v>
      </c>
      <c r="J25" s="16"/>
    </row>
    <row r="27" spans="1:10" x14ac:dyDescent="0.2">
      <c r="D27">
        <v>441032807849</v>
      </c>
      <c r="H27">
        <v>699398485433</v>
      </c>
    </row>
    <row r="28" spans="1:10" x14ac:dyDescent="0.2">
      <c r="D28" s="22">
        <f>D25-D27</f>
        <v>0</v>
      </c>
    </row>
    <row r="29" spans="1:10" x14ac:dyDescent="0.2">
      <c r="D29" s="22">
        <v>441032807849</v>
      </c>
      <c r="H29" s="22">
        <f>H25-H27</f>
        <v>0</v>
      </c>
    </row>
    <row r="31" spans="1:10" x14ac:dyDescent="0.2">
      <c r="D31" s="22">
        <f>D25-D29</f>
        <v>0</v>
      </c>
      <c r="H31" s="22">
        <v>699398485433</v>
      </c>
    </row>
  </sheetData>
  <mergeCells count="8">
    <mergeCell ref="A7:B7"/>
    <mergeCell ref="A25:B25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3"/>
  <sheetViews>
    <sheetView rightToLeft="1" workbookViewId="0">
      <selection activeCell="F14" sqref="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143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207</v>
      </c>
      <c r="B5" s="55" t="s">
        <v>158</v>
      </c>
      <c r="C5" s="55"/>
      <c r="D5" s="55"/>
      <c r="E5" s="55"/>
      <c r="F5" s="55"/>
    </row>
    <row r="6" spans="1:6" ht="14.45" customHeight="1" x14ac:dyDescent="0.2">
      <c r="D6" s="2" t="s">
        <v>162</v>
      </c>
      <c r="F6" s="2" t="s">
        <v>9</v>
      </c>
    </row>
    <row r="7" spans="1:6" ht="14.45" customHeight="1" x14ac:dyDescent="0.2">
      <c r="A7" s="50" t="s">
        <v>158</v>
      </c>
      <c r="B7" s="50"/>
      <c r="D7" s="4" t="s">
        <v>140</v>
      </c>
      <c r="F7" s="4" t="s">
        <v>140</v>
      </c>
    </row>
    <row r="8" spans="1:6" ht="21.75" customHeight="1" x14ac:dyDescent="0.2">
      <c r="A8" s="51" t="s">
        <v>158</v>
      </c>
      <c r="B8" s="51"/>
      <c r="D8" s="6">
        <v>0</v>
      </c>
      <c r="F8" s="6">
        <v>1</v>
      </c>
    </row>
    <row r="9" spans="1:6" ht="21.75" customHeight="1" x14ac:dyDescent="0.2">
      <c r="A9" s="53" t="s">
        <v>208</v>
      </c>
      <c r="B9" s="53"/>
      <c r="D9" s="9">
        <v>0</v>
      </c>
      <c r="F9" s="9">
        <v>1097301827</v>
      </c>
    </row>
    <row r="10" spans="1:6" ht="21.75" customHeight="1" x14ac:dyDescent="0.2">
      <c r="A10" s="46" t="s">
        <v>209</v>
      </c>
      <c r="B10" s="46"/>
      <c r="D10" s="13">
        <v>122560271</v>
      </c>
      <c r="F10" s="13">
        <v>181657204</v>
      </c>
    </row>
    <row r="11" spans="1:6" ht="21.75" customHeight="1" thickBot="1" x14ac:dyDescent="0.25">
      <c r="A11" s="49" t="s">
        <v>22</v>
      </c>
      <c r="B11" s="49"/>
      <c r="D11" s="16">
        <v>122560271</v>
      </c>
      <c r="F11" s="16">
        <v>1278959032</v>
      </c>
    </row>
    <row r="12" spans="1:6" ht="13.5" thickTop="1" x14ac:dyDescent="0.2">
      <c r="D12" s="22">
        <v>122560271</v>
      </c>
      <c r="F12" s="22">
        <v>1278959032</v>
      </c>
    </row>
    <row r="13" spans="1:6" x14ac:dyDescent="0.2">
      <c r="D13" s="22">
        <f>D11-D12</f>
        <v>0</v>
      </c>
      <c r="F13" s="22">
        <f>F11-F12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T11"/>
  <sheetViews>
    <sheetView rightToLeft="1" workbookViewId="0">
      <selection activeCell="I8" sqref="I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8554687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2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0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0" ht="14.45" customHeight="1" x14ac:dyDescent="0.2"/>
    <row r="5" spans="1:20" ht="14.45" customHeight="1" x14ac:dyDescent="0.2">
      <c r="A5" s="55" t="s">
        <v>165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14.45" customHeight="1" x14ac:dyDescent="0.2">
      <c r="A6" s="50" t="s">
        <v>24</v>
      </c>
      <c r="C6" s="50" t="s">
        <v>210</v>
      </c>
      <c r="D6" s="50"/>
      <c r="E6" s="50"/>
      <c r="F6" s="50"/>
      <c r="G6" s="50"/>
      <c r="I6" s="50" t="s">
        <v>162</v>
      </c>
      <c r="J6" s="50"/>
      <c r="K6" s="50"/>
      <c r="L6" s="50"/>
      <c r="M6" s="50"/>
      <c r="O6" s="50" t="s">
        <v>163</v>
      </c>
      <c r="P6" s="50"/>
      <c r="Q6" s="50"/>
      <c r="R6" s="50"/>
      <c r="S6" s="50"/>
    </row>
    <row r="7" spans="1:20" ht="39.75" customHeight="1" x14ac:dyDescent="0.2">
      <c r="A7" s="50"/>
      <c r="C7" s="19" t="s">
        <v>211</v>
      </c>
      <c r="D7" s="3"/>
      <c r="E7" s="19" t="s">
        <v>212</v>
      </c>
      <c r="F7" s="3"/>
      <c r="G7" s="19" t="s">
        <v>213</v>
      </c>
      <c r="I7" s="19" t="s">
        <v>214</v>
      </c>
      <c r="K7" s="19" t="s">
        <v>215</v>
      </c>
      <c r="M7" s="19" t="s">
        <v>216</v>
      </c>
      <c r="O7" s="19" t="s">
        <v>214</v>
      </c>
      <c r="Q7" s="19" t="s">
        <v>215</v>
      </c>
      <c r="S7" s="19" t="s">
        <v>216</v>
      </c>
    </row>
    <row r="8" spans="1:20" ht="21.75" customHeight="1" x14ac:dyDescent="0.2">
      <c r="A8" s="20" t="s">
        <v>20</v>
      </c>
      <c r="C8" s="20" t="s">
        <v>9</v>
      </c>
      <c r="E8" s="21">
        <v>11414104</v>
      </c>
      <c r="G8" s="21">
        <v>200</v>
      </c>
      <c r="I8" s="21">
        <v>2282820800</v>
      </c>
      <c r="K8" s="21">
        <v>-328029968</v>
      </c>
      <c r="M8" s="21">
        <f>I8+K8</f>
        <v>1954790832</v>
      </c>
      <c r="O8" s="21">
        <v>2282820800</v>
      </c>
      <c r="Q8" s="21">
        <v>-328029968</v>
      </c>
      <c r="S8" s="21">
        <f>O8+Q8</f>
        <v>1954790832</v>
      </c>
    </row>
    <row r="9" spans="1:20" ht="21.75" customHeight="1" thickBot="1" x14ac:dyDescent="0.25">
      <c r="A9" s="15" t="s">
        <v>22</v>
      </c>
      <c r="C9" s="16"/>
      <c r="E9" s="16"/>
      <c r="G9" s="16"/>
      <c r="I9" s="16">
        <f>SUM(I8)</f>
        <v>2282820800</v>
      </c>
      <c r="J9" s="9">
        <f t="shared" ref="J9:T9" si="0">SUM(J8)</f>
        <v>0</v>
      </c>
      <c r="K9" s="16">
        <f t="shared" si="0"/>
        <v>-328029968</v>
      </c>
      <c r="L9" s="9">
        <f t="shared" si="0"/>
        <v>0</v>
      </c>
      <c r="M9" s="16">
        <f t="shared" si="0"/>
        <v>1954790832</v>
      </c>
      <c r="N9" s="9">
        <f t="shared" si="0"/>
        <v>0</v>
      </c>
      <c r="O9" s="16">
        <f t="shared" si="0"/>
        <v>2282820800</v>
      </c>
      <c r="P9" s="9">
        <f t="shared" si="0"/>
        <v>0</v>
      </c>
      <c r="Q9" s="16">
        <f t="shared" si="0"/>
        <v>-328029968</v>
      </c>
      <c r="R9" s="9">
        <f t="shared" si="0"/>
        <v>0</v>
      </c>
      <c r="S9" s="16">
        <f t="shared" si="0"/>
        <v>1954790832</v>
      </c>
      <c r="T9" s="16">
        <f t="shared" si="0"/>
        <v>0</v>
      </c>
    </row>
    <row r="10" spans="1:20" ht="13.5" thickTop="1" x14ac:dyDescent="0.2">
      <c r="I10" s="22">
        <v>2282820800</v>
      </c>
      <c r="K10" s="22">
        <v>-328029968</v>
      </c>
      <c r="O10" s="22">
        <v>2282820800</v>
      </c>
      <c r="Q10" s="22">
        <v>-328029968</v>
      </c>
    </row>
    <row r="11" spans="1:20" x14ac:dyDescent="0.2">
      <c r="I11" s="22">
        <f>I9-I10</f>
        <v>0</v>
      </c>
      <c r="K11" s="22">
        <f>K9-K10</f>
        <v>0</v>
      </c>
      <c r="O11" s="22">
        <f>O9-O10</f>
        <v>0</v>
      </c>
      <c r="Q11" s="22">
        <f>Q9-Q10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4.45" customHeight="1" x14ac:dyDescent="0.2"/>
    <row r="5" spans="1:11" ht="14.45" customHeight="1" x14ac:dyDescent="0.2">
      <c r="A5" s="55" t="s">
        <v>170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4.45" customHeight="1" x14ac:dyDescent="0.2">
      <c r="I6" s="2" t="s">
        <v>162</v>
      </c>
      <c r="K6" s="2" t="s">
        <v>163</v>
      </c>
    </row>
    <row r="7" spans="1:11" ht="29.1" customHeight="1" x14ac:dyDescent="0.2">
      <c r="A7" s="2" t="s">
        <v>217</v>
      </c>
      <c r="C7" s="18" t="s">
        <v>218</v>
      </c>
      <c r="E7" s="18" t="s">
        <v>219</v>
      </c>
      <c r="G7" s="18" t="s">
        <v>220</v>
      </c>
      <c r="I7" s="19" t="s">
        <v>221</v>
      </c>
      <c r="K7" s="19" t="s">
        <v>221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31"/>
  <sheetViews>
    <sheetView rightToLeft="1" topLeftCell="A17" workbookViewId="0">
      <selection activeCell="P25" sqref="P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8554687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6.140625" bestFit="1" customWidth="1"/>
    <col min="17" max="17" width="1.28515625" customWidth="1"/>
    <col min="18" max="18" width="10.42578125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4.45" customHeight="1" x14ac:dyDescent="0.2"/>
    <row r="5" spans="1:20" ht="14.45" customHeight="1" x14ac:dyDescent="0.2">
      <c r="A5" s="55" t="s">
        <v>222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4.45" customHeight="1" x14ac:dyDescent="0.2">
      <c r="A6" s="50" t="s">
        <v>146</v>
      </c>
      <c r="J6" s="50" t="s">
        <v>162</v>
      </c>
      <c r="K6" s="50"/>
      <c r="L6" s="50"/>
      <c r="M6" s="50"/>
      <c r="N6" s="50"/>
      <c r="P6" s="50" t="s">
        <v>163</v>
      </c>
      <c r="Q6" s="50"/>
      <c r="R6" s="50"/>
      <c r="S6" s="50"/>
      <c r="T6" s="50"/>
    </row>
    <row r="7" spans="1:20" ht="29.1" customHeight="1" x14ac:dyDescent="0.2">
      <c r="A7" s="50"/>
      <c r="C7" s="18" t="s">
        <v>223</v>
      </c>
      <c r="E7" s="63" t="s">
        <v>61</v>
      </c>
      <c r="F7" s="63"/>
      <c r="H7" s="18" t="s">
        <v>224</v>
      </c>
      <c r="J7" s="19" t="s">
        <v>225</v>
      </c>
      <c r="K7" s="3"/>
      <c r="L7" s="19" t="s">
        <v>215</v>
      </c>
      <c r="M7" s="3"/>
      <c r="N7" s="19" t="s">
        <v>226</v>
      </c>
      <c r="P7" s="19" t="s">
        <v>225</v>
      </c>
      <c r="Q7" s="3"/>
      <c r="R7" s="19" t="s">
        <v>215</v>
      </c>
      <c r="S7" s="3"/>
      <c r="T7" s="19" t="s">
        <v>226</v>
      </c>
    </row>
    <row r="8" spans="1:20" ht="21.75" customHeight="1" x14ac:dyDescent="0.2">
      <c r="A8" s="5" t="s">
        <v>118</v>
      </c>
      <c r="C8" s="3"/>
      <c r="E8" s="5" t="s">
        <v>119</v>
      </c>
      <c r="F8" s="3"/>
      <c r="H8" s="7">
        <v>23</v>
      </c>
      <c r="J8" s="6">
        <v>21537067720</v>
      </c>
      <c r="L8" s="6">
        <v>0</v>
      </c>
      <c r="N8" s="6">
        <f>J8+L8</f>
        <v>21537067720</v>
      </c>
      <c r="P8" s="6">
        <v>21537067720</v>
      </c>
      <c r="R8" s="6">
        <v>0</v>
      </c>
      <c r="T8" s="6">
        <f>P8+R8</f>
        <v>21537067720</v>
      </c>
    </row>
    <row r="9" spans="1:20" ht="21.75" customHeight="1" x14ac:dyDescent="0.2">
      <c r="A9" s="8" t="s">
        <v>115</v>
      </c>
      <c r="E9" s="8" t="s">
        <v>117</v>
      </c>
      <c r="H9" s="10">
        <v>23</v>
      </c>
      <c r="J9" s="9">
        <v>12765306356</v>
      </c>
      <c r="L9" s="9">
        <v>0</v>
      </c>
      <c r="N9" s="9">
        <f t="shared" ref="N9:N26" si="0">J9+L9</f>
        <v>12765306356</v>
      </c>
      <c r="P9" s="9">
        <v>24256267564</v>
      </c>
      <c r="R9" s="9">
        <v>0</v>
      </c>
      <c r="T9" s="9">
        <f t="shared" ref="T9:T26" si="1">P9+R9</f>
        <v>24256267564</v>
      </c>
    </row>
    <row r="10" spans="1:20" ht="21.75" customHeight="1" x14ac:dyDescent="0.2">
      <c r="A10" s="8" t="s">
        <v>112</v>
      </c>
      <c r="E10" s="8" t="s">
        <v>114</v>
      </c>
      <c r="H10" s="10">
        <v>23</v>
      </c>
      <c r="J10" s="9">
        <v>25986668716</v>
      </c>
      <c r="L10" s="9">
        <v>0</v>
      </c>
      <c r="N10" s="9">
        <f t="shared" si="0"/>
        <v>25986668716</v>
      </c>
      <c r="P10" s="9">
        <v>49390215312</v>
      </c>
      <c r="R10" s="9">
        <v>0</v>
      </c>
      <c r="T10" s="9">
        <f t="shared" si="1"/>
        <v>49390215312</v>
      </c>
    </row>
    <row r="11" spans="1:20" ht="21.75" customHeight="1" x14ac:dyDescent="0.2">
      <c r="A11" s="8" t="s">
        <v>109</v>
      </c>
      <c r="E11" s="8" t="s">
        <v>111</v>
      </c>
      <c r="H11" s="10">
        <v>23</v>
      </c>
      <c r="J11" s="9">
        <v>25992007974</v>
      </c>
      <c r="L11" s="9">
        <v>0</v>
      </c>
      <c r="N11" s="9">
        <f t="shared" si="0"/>
        <v>25992007974</v>
      </c>
      <c r="P11" s="9">
        <v>49407860652</v>
      </c>
      <c r="R11" s="9">
        <v>0</v>
      </c>
      <c r="T11" s="9">
        <f t="shared" si="1"/>
        <v>49407860652</v>
      </c>
    </row>
    <row r="12" spans="1:20" ht="21.75" customHeight="1" x14ac:dyDescent="0.2">
      <c r="A12" s="8" t="s">
        <v>106</v>
      </c>
      <c r="E12" s="8" t="s">
        <v>108</v>
      </c>
      <c r="H12" s="10">
        <v>23</v>
      </c>
      <c r="J12" s="9">
        <v>13681123319</v>
      </c>
      <c r="L12" s="9">
        <v>0</v>
      </c>
      <c r="N12" s="9">
        <f t="shared" si="0"/>
        <v>13681123319</v>
      </c>
      <c r="P12" s="9">
        <v>25799875261</v>
      </c>
      <c r="R12" s="9">
        <v>0</v>
      </c>
      <c r="T12" s="9">
        <f t="shared" si="1"/>
        <v>25799875261</v>
      </c>
    </row>
    <row r="13" spans="1:20" ht="21.75" customHeight="1" x14ac:dyDescent="0.2">
      <c r="A13" s="8" t="s">
        <v>103</v>
      </c>
      <c r="E13" s="8" t="s">
        <v>105</v>
      </c>
      <c r="H13" s="10">
        <v>23</v>
      </c>
      <c r="J13" s="9">
        <v>26758224025</v>
      </c>
      <c r="L13" s="9">
        <v>0</v>
      </c>
      <c r="N13" s="9">
        <f t="shared" si="0"/>
        <v>26758224025</v>
      </c>
      <c r="P13" s="9">
        <v>51593753527</v>
      </c>
      <c r="R13" s="9">
        <v>0</v>
      </c>
      <c r="T13" s="9">
        <f t="shared" si="1"/>
        <v>51593753527</v>
      </c>
    </row>
    <row r="14" spans="1:20" ht="21.75" customHeight="1" x14ac:dyDescent="0.2">
      <c r="A14" s="8" t="s">
        <v>100</v>
      </c>
      <c r="E14" s="8" t="s">
        <v>102</v>
      </c>
      <c r="H14" s="10">
        <v>23</v>
      </c>
      <c r="J14" s="9">
        <v>17781314561</v>
      </c>
      <c r="L14" s="9">
        <v>0</v>
      </c>
      <c r="N14" s="9">
        <f t="shared" si="0"/>
        <v>17781314561</v>
      </c>
      <c r="P14" s="9">
        <v>36600402480</v>
      </c>
      <c r="R14" s="9">
        <v>0</v>
      </c>
      <c r="T14" s="9">
        <f t="shared" si="1"/>
        <v>36600402480</v>
      </c>
    </row>
    <row r="15" spans="1:20" ht="21.75" customHeight="1" x14ac:dyDescent="0.2">
      <c r="A15" s="8" t="s">
        <v>97</v>
      </c>
      <c r="E15" s="8" t="s">
        <v>99</v>
      </c>
      <c r="H15" s="10">
        <v>23</v>
      </c>
      <c r="J15" s="9">
        <v>38877641</v>
      </c>
      <c r="L15" s="9">
        <v>0</v>
      </c>
      <c r="N15" s="9">
        <f t="shared" si="0"/>
        <v>38877641</v>
      </c>
      <c r="P15" s="9">
        <v>78417373</v>
      </c>
      <c r="R15" s="9">
        <v>0</v>
      </c>
      <c r="T15" s="9">
        <f t="shared" si="1"/>
        <v>78417373</v>
      </c>
    </row>
    <row r="16" spans="1:20" ht="21.75" customHeight="1" x14ac:dyDescent="0.2">
      <c r="A16" s="8" t="s">
        <v>94</v>
      </c>
      <c r="E16" s="8" t="s">
        <v>96</v>
      </c>
      <c r="H16" s="10">
        <v>23</v>
      </c>
      <c r="J16" s="9">
        <v>11109222120</v>
      </c>
      <c r="L16" s="9">
        <v>0</v>
      </c>
      <c r="N16" s="9">
        <f t="shared" si="0"/>
        <v>11109222120</v>
      </c>
      <c r="P16" s="9">
        <v>21070251900</v>
      </c>
      <c r="R16" s="9">
        <v>0</v>
      </c>
      <c r="T16" s="9">
        <f t="shared" si="1"/>
        <v>21070251900</v>
      </c>
    </row>
    <row r="17" spans="1:20" ht="21.75" customHeight="1" x14ac:dyDescent="0.2">
      <c r="A17" s="8" t="s">
        <v>91</v>
      </c>
      <c r="E17" s="8" t="s">
        <v>93</v>
      </c>
      <c r="H17" s="10">
        <v>23</v>
      </c>
      <c r="J17" s="9">
        <v>44581853646</v>
      </c>
      <c r="L17" s="9">
        <v>0</v>
      </c>
      <c r="N17" s="9">
        <f t="shared" si="0"/>
        <v>44581853646</v>
      </c>
      <c r="P17" s="9">
        <v>84622522188</v>
      </c>
      <c r="R17" s="9">
        <v>0</v>
      </c>
      <c r="T17" s="9">
        <f t="shared" si="1"/>
        <v>84622522188</v>
      </c>
    </row>
    <row r="18" spans="1:20" ht="21.75" customHeight="1" x14ac:dyDescent="0.2">
      <c r="A18" s="8" t="s">
        <v>88</v>
      </c>
      <c r="E18" s="8" t="s">
        <v>90</v>
      </c>
      <c r="H18" s="10">
        <v>23</v>
      </c>
      <c r="J18" s="9">
        <v>15128567754</v>
      </c>
      <c r="L18" s="9">
        <v>0</v>
      </c>
      <c r="N18" s="9">
        <f t="shared" si="0"/>
        <v>15128567754</v>
      </c>
      <c r="P18" s="9">
        <v>28257978231</v>
      </c>
      <c r="R18" s="9">
        <v>0</v>
      </c>
      <c r="T18" s="9">
        <f t="shared" si="1"/>
        <v>28257978231</v>
      </c>
    </row>
    <row r="19" spans="1:20" ht="21.75" customHeight="1" x14ac:dyDescent="0.2">
      <c r="A19" s="8" t="s">
        <v>85</v>
      </c>
      <c r="E19" s="8" t="s">
        <v>87</v>
      </c>
      <c r="H19" s="10">
        <v>23</v>
      </c>
      <c r="J19" s="9">
        <v>27614587686</v>
      </c>
      <c r="L19" s="9">
        <v>0</v>
      </c>
      <c r="N19" s="9">
        <f t="shared" si="0"/>
        <v>27614587686</v>
      </c>
      <c r="P19" s="9">
        <v>52390491888</v>
      </c>
      <c r="R19" s="9">
        <v>0</v>
      </c>
      <c r="T19" s="9">
        <f t="shared" si="1"/>
        <v>52390491888</v>
      </c>
    </row>
    <row r="20" spans="1:20" ht="21.75" customHeight="1" x14ac:dyDescent="0.2">
      <c r="A20" s="8" t="s">
        <v>82</v>
      </c>
      <c r="E20" s="8" t="s">
        <v>84</v>
      </c>
      <c r="H20" s="10">
        <v>23</v>
      </c>
      <c r="J20" s="9">
        <v>7081529308</v>
      </c>
      <c r="L20" s="9">
        <v>0</v>
      </c>
      <c r="N20" s="9">
        <f t="shared" si="0"/>
        <v>7081529308</v>
      </c>
      <c r="P20" s="9">
        <v>13438651748</v>
      </c>
      <c r="R20" s="9">
        <v>0</v>
      </c>
      <c r="T20" s="9">
        <f t="shared" si="1"/>
        <v>13438651748</v>
      </c>
    </row>
    <row r="21" spans="1:20" ht="21.75" customHeight="1" x14ac:dyDescent="0.2">
      <c r="A21" s="8" t="s">
        <v>79</v>
      </c>
      <c r="E21" s="8" t="s">
        <v>81</v>
      </c>
      <c r="H21" s="10">
        <v>23</v>
      </c>
      <c r="J21" s="9">
        <v>25204419343</v>
      </c>
      <c r="L21" s="9">
        <v>0</v>
      </c>
      <c r="N21" s="9">
        <f t="shared" si="0"/>
        <v>25204419343</v>
      </c>
      <c r="P21" s="9">
        <v>47903224754</v>
      </c>
      <c r="R21" s="9">
        <v>0</v>
      </c>
      <c r="T21" s="9">
        <f t="shared" si="1"/>
        <v>47903224754</v>
      </c>
    </row>
    <row r="22" spans="1:20" ht="21.75" customHeight="1" x14ac:dyDescent="0.2">
      <c r="A22" s="8" t="s">
        <v>120</v>
      </c>
      <c r="E22" s="8" t="s">
        <v>123</v>
      </c>
      <c r="H22" s="10">
        <v>20.5</v>
      </c>
      <c r="J22" s="9">
        <v>34821917801</v>
      </c>
      <c r="L22" s="9">
        <v>0</v>
      </c>
      <c r="N22" s="9">
        <f t="shared" si="0"/>
        <v>34821917801</v>
      </c>
      <c r="P22" s="9">
        <v>100727014142</v>
      </c>
      <c r="R22" s="9">
        <v>0</v>
      </c>
      <c r="T22" s="9">
        <f t="shared" si="1"/>
        <v>100727014142</v>
      </c>
    </row>
    <row r="23" spans="1:20" ht="21.75" customHeight="1" x14ac:dyDescent="0.2">
      <c r="A23" s="8" t="s">
        <v>76</v>
      </c>
      <c r="E23" s="8" t="s">
        <v>78</v>
      </c>
      <c r="H23" s="10">
        <v>23</v>
      </c>
      <c r="J23" s="9">
        <v>10919617779</v>
      </c>
      <c r="L23" s="9">
        <v>0</v>
      </c>
      <c r="N23" s="9">
        <f t="shared" si="0"/>
        <v>10919617779</v>
      </c>
      <c r="P23" s="9">
        <v>20748748762</v>
      </c>
      <c r="R23" s="9">
        <v>0</v>
      </c>
      <c r="T23" s="9">
        <f t="shared" si="1"/>
        <v>20748748762</v>
      </c>
    </row>
    <row r="24" spans="1:20" ht="21.75" customHeight="1" x14ac:dyDescent="0.2">
      <c r="A24" s="8" t="s">
        <v>177</v>
      </c>
      <c r="E24" s="8" t="s">
        <v>227</v>
      </c>
      <c r="H24" s="10">
        <v>23</v>
      </c>
      <c r="J24" s="9">
        <v>0</v>
      </c>
      <c r="L24" s="9">
        <v>0</v>
      </c>
      <c r="N24" s="9">
        <f t="shared" si="0"/>
        <v>0</v>
      </c>
      <c r="P24" s="9">
        <v>9952522269</v>
      </c>
      <c r="R24" s="9">
        <v>0</v>
      </c>
      <c r="T24" s="9">
        <f t="shared" si="1"/>
        <v>9952522269</v>
      </c>
    </row>
    <row r="25" spans="1:20" ht="21.75" customHeight="1" x14ac:dyDescent="0.2">
      <c r="A25" s="8" t="s">
        <v>63</v>
      </c>
      <c r="E25" s="8" t="s">
        <v>66</v>
      </c>
      <c r="H25" s="10">
        <v>23</v>
      </c>
      <c r="J25" s="9">
        <v>16204592893</v>
      </c>
      <c r="L25" s="9">
        <v>0</v>
      </c>
      <c r="N25" s="9">
        <f t="shared" si="0"/>
        <v>16204592893</v>
      </c>
      <c r="P25" s="9">
        <v>30840999377</v>
      </c>
      <c r="R25" s="9">
        <v>0</v>
      </c>
      <c r="T25" s="9">
        <f t="shared" si="1"/>
        <v>30840999377</v>
      </c>
    </row>
    <row r="26" spans="1:20" ht="21.75" customHeight="1" x14ac:dyDescent="0.2">
      <c r="A26" s="11" t="s">
        <v>73</v>
      </c>
      <c r="C26" s="12"/>
      <c r="E26" s="11" t="s">
        <v>75</v>
      </c>
      <c r="H26" s="14">
        <v>18</v>
      </c>
      <c r="J26" s="13">
        <v>534348971</v>
      </c>
      <c r="L26" s="13">
        <v>0</v>
      </c>
      <c r="N26" s="13">
        <f t="shared" si="0"/>
        <v>534348971</v>
      </c>
      <c r="P26" s="13">
        <v>4616691740</v>
      </c>
      <c r="R26" s="13">
        <v>0</v>
      </c>
      <c r="T26" s="13">
        <f t="shared" si="1"/>
        <v>4616691740</v>
      </c>
    </row>
    <row r="27" spans="1:20" ht="21.75" customHeight="1" thickBot="1" x14ac:dyDescent="0.25">
      <c r="A27" s="15" t="s">
        <v>22</v>
      </c>
      <c r="C27" s="16"/>
      <c r="E27" s="16"/>
      <c r="H27" s="16"/>
      <c r="J27" s="16">
        <f>SUM(J8:J26)</f>
        <v>337741247613</v>
      </c>
      <c r="L27" s="16">
        <f>SUM(L8:L26)</f>
        <v>0</v>
      </c>
      <c r="N27" s="16">
        <f>SUM(N8:N26)</f>
        <v>337741247613</v>
      </c>
      <c r="P27" s="16">
        <f>SUM(P8:P26)</f>
        <v>673232956888</v>
      </c>
      <c r="R27" s="16">
        <f>SUM(R8:R26)</f>
        <v>0</v>
      </c>
      <c r="T27" s="16">
        <f>SUM(T8:T26)</f>
        <v>673232956888</v>
      </c>
    </row>
    <row r="28" spans="1:20" ht="13.5" thickTop="1" x14ac:dyDescent="0.2">
      <c r="J28" s="22">
        <v>34821917801</v>
      </c>
      <c r="P28" s="22">
        <v>572505942746</v>
      </c>
    </row>
    <row r="29" spans="1:20" x14ac:dyDescent="0.2">
      <c r="J29" s="22">
        <v>302919329812</v>
      </c>
      <c r="P29" s="22">
        <v>100727014142</v>
      </c>
    </row>
    <row r="30" spans="1:20" x14ac:dyDescent="0.2">
      <c r="J30" s="22">
        <f>J27-J28-J29</f>
        <v>0</v>
      </c>
      <c r="P30" s="22">
        <f>P27-P28-P29</f>
        <v>0</v>
      </c>
    </row>
    <row r="31" spans="1:20" x14ac:dyDescent="0.2">
      <c r="J31" s="22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honeticPr fontId="7" type="noConversion"/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O31"/>
  <sheetViews>
    <sheetView rightToLeft="1" view="pageBreakPreview" zoomScale="60" zoomScaleNormal="100" workbookViewId="0">
      <selection activeCell="E30" sqref="E30"/>
    </sheetView>
  </sheetViews>
  <sheetFormatPr defaultRowHeight="12.75" x14ac:dyDescent="0.2"/>
  <cols>
    <col min="1" max="1" width="39" customWidth="1"/>
    <col min="2" max="2" width="1.28515625" customWidth="1"/>
    <col min="3" max="3" width="17.7109375" bestFit="1" customWidth="1"/>
    <col min="4" max="4" width="1.28515625" customWidth="1"/>
    <col min="5" max="5" width="14.42578125" bestFit="1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6.1406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14.45" customHeight="1" x14ac:dyDescent="0.2"/>
    <row r="5" spans="1:15" ht="14.45" customHeight="1" x14ac:dyDescent="0.2">
      <c r="A5" s="55" t="s">
        <v>228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4.45" customHeight="1" x14ac:dyDescent="0.2">
      <c r="A6" s="50" t="s">
        <v>146</v>
      </c>
      <c r="C6" s="50" t="s">
        <v>162</v>
      </c>
      <c r="D6" s="50"/>
      <c r="E6" s="50"/>
      <c r="F6" s="50"/>
      <c r="G6" s="50"/>
      <c r="I6" s="50" t="s">
        <v>163</v>
      </c>
      <c r="J6" s="50"/>
      <c r="K6" s="50"/>
      <c r="L6" s="50"/>
      <c r="M6" s="50"/>
    </row>
    <row r="7" spans="1:15" ht="29.1" customHeight="1" x14ac:dyDescent="0.2">
      <c r="A7" s="50"/>
      <c r="C7" s="19" t="s">
        <v>225</v>
      </c>
      <c r="D7" s="3"/>
      <c r="E7" s="19" t="s">
        <v>215</v>
      </c>
      <c r="F7" s="3"/>
      <c r="G7" s="19" t="s">
        <v>226</v>
      </c>
      <c r="I7" s="19" t="s">
        <v>225</v>
      </c>
      <c r="J7" s="3"/>
      <c r="K7" s="19" t="s">
        <v>215</v>
      </c>
      <c r="L7" s="3"/>
      <c r="M7" s="19" t="s">
        <v>226</v>
      </c>
    </row>
    <row r="8" spans="1:15" ht="21.75" customHeight="1" x14ac:dyDescent="0.2">
      <c r="A8" s="5" t="s">
        <v>267</v>
      </c>
      <c r="C8" s="6">
        <v>32450</v>
      </c>
      <c r="E8" s="6">
        <v>0</v>
      </c>
      <c r="G8" s="6">
        <f>C8+E8</f>
        <v>32450</v>
      </c>
      <c r="I8" s="6">
        <v>62686</v>
      </c>
      <c r="K8" s="6">
        <v>0</v>
      </c>
      <c r="M8" s="6">
        <f>K8+I8</f>
        <v>62686</v>
      </c>
      <c r="O8" s="22">
        <f>-K8</f>
        <v>0</v>
      </c>
    </row>
    <row r="9" spans="1:15" ht="21.75" customHeight="1" x14ac:dyDescent="0.2">
      <c r="A9" s="8" t="s">
        <v>251</v>
      </c>
      <c r="C9" s="9">
        <v>7223</v>
      </c>
      <c r="E9" s="9">
        <v>0</v>
      </c>
      <c r="G9" s="9">
        <f t="shared" ref="G9:G24" si="0">C9+E9</f>
        <v>7223</v>
      </c>
      <c r="I9" s="9">
        <v>13952</v>
      </c>
      <c r="K9" s="9">
        <v>0</v>
      </c>
      <c r="M9" s="9">
        <f t="shared" ref="M9:M24" si="1">K9+I9</f>
        <v>13952</v>
      </c>
      <c r="O9" s="22">
        <f t="shared" ref="O9:O24" si="2">-K9</f>
        <v>0</v>
      </c>
    </row>
    <row r="10" spans="1:15" ht="21.75" customHeight="1" x14ac:dyDescent="0.2">
      <c r="A10" s="8" t="s">
        <v>268</v>
      </c>
      <c r="C10" s="9">
        <v>354805819</v>
      </c>
      <c r="E10" s="9">
        <v>0</v>
      </c>
      <c r="G10" s="9">
        <f t="shared" si="0"/>
        <v>354805819</v>
      </c>
      <c r="I10" s="9">
        <v>2052617247</v>
      </c>
      <c r="K10" s="9">
        <v>0</v>
      </c>
      <c r="M10" s="9">
        <f t="shared" si="1"/>
        <v>2052617247</v>
      </c>
      <c r="O10" s="22">
        <f t="shared" si="2"/>
        <v>0</v>
      </c>
    </row>
    <row r="11" spans="1:15" ht="21.75" customHeight="1" x14ac:dyDescent="0.2">
      <c r="A11" s="8" t="s">
        <v>252</v>
      </c>
      <c r="C11" s="9">
        <v>110440</v>
      </c>
      <c r="E11" s="9">
        <v>0</v>
      </c>
      <c r="G11" s="9">
        <f t="shared" si="0"/>
        <v>110440</v>
      </c>
      <c r="I11" s="9">
        <v>298699</v>
      </c>
      <c r="K11" s="9">
        <v>0</v>
      </c>
      <c r="M11" s="9">
        <f t="shared" si="1"/>
        <v>298699</v>
      </c>
      <c r="O11" s="22">
        <f t="shared" si="2"/>
        <v>0</v>
      </c>
    </row>
    <row r="12" spans="1:15" ht="21.75" customHeight="1" x14ac:dyDescent="0.2">
      <c r="A12" s="8" t="s">
        <v>253</v>
      </c>
      <c r="C12" s="9">
        <v>98275</v>
      </c>
      <c r="E12" s="9">
        <v>0</v>
      </c>
      <c r="G12" s="9">
        <f t="shared" si="0"/>
        <v>98275</v>
      </c>
      <c r="I12" s="9">
        <v>113488</v>
      </c>
      <c r="K12" s="9">
        <v>0</v>
      </c>
      <c r="M12" s="9">
        <f t="shared" si="1"/>
        <v>113488</v>
      </c>
      <c r="O12" s="22">
        <f t="shared" si="2"/>
        <v>0</v>
      </c>
    </row>
    <row r="13" spans="1:15" ht="21.75" customHeight="1" x14ac:dyDescent="0.2">
      <c r="A13" s="8" t="s">
        <v>254</v>
      </c>
      <c r="C13" s="9">
        <v>166892</v>
      </c>
      <c r="E13" s="9">
        <v>0</v>
      </c>
      <c r="G13" s="9">
        <f t="shared" si="0"/>
        <v>166892</v>
      </c>
      <c r="I13" s="9">
        <v>324498</v>
      </c>
      <c r="K13" s="9">
        <v>0</v>
      </c>
      <c r="M13" s="9">
        <f t="shared" si="1"/>
        <v>324498</v>
      </c>
      <c r="O13" s="22">
        <f t="shared" si="2"/>
        <v>0</v>
      </c>
    </row>
    <row r="14" spans="1:15" ht="21.75" customHeight="1" x14ac:dyDescent="0.2">
      <c r="A14" s="8" t="s">
        <v>255</v>
      </c>
      <c r="C14" s="9">
        <v>587329</v>
      </c>
      <c r="E14" s="9">
        <v>0</v>
      </c>
      <c r="G14" s="9">
        <f t="shared" si="0"/>
        <v>587329</v>
      </c>
      <c r="I14" s="9">
        <v>1134527</v>
      </c>
      <c r="K14" s="9">
        <v>0</v>
      </c>
      <c r="M14" s="9">
        <f t="shared" si="1"/>
        <v>1134527</v>
      </c>
      <c r="O14" s="22">
        <f t="shared" si="2"/>
        <v>0</v>
      </c>
    </row>
    <row r="15" spans="1:15" ht="21.75" customHeight="1" x14ac:dyDescent="0.2">
      <c r="A15" s="8" t="s">
        <v>256</v>
      </c>
      <c r="C15" s="9">
        <v>1166529</v>
      </c>
      <c r="E15" s="9">
        <v>0</v>
      </c>
      <c r="G15" s="9">
        <f t="shared" si="0"/>
        <v>1166529</v>
      </c>
      <c r="I15" s="9">
        <v>3467156</v>
      </c>
      <c r="K15" s="9">
        <v>0</v>
      </c>
      <c r="M15" s="9">
        <f t="shared" si="1"/>
        <v>3467156</v>
      </c>
      <c r="O15" s="22">
        <f t="shared" si="2"/>
        <v>0</v>
      </c>
    </row>
    <row r="16" spans="1:15" ht="21.75" customHeight="1" x14ac:dyDescent="0.2">
      <c r="A16" s="8" t="s">
        <v>257</v>
      </c>
      <c r="C16" s="9">
        <v>19417</v>
      </c>
      <c r="E16" s="9">
        <v>0</v>
      </c>
      <c r="G16" s="9">
        <f t="shared" si="0"/>
        <v>19417</v>
      </c>
      <c r="I16" s="9">
        <v>100865</v>
      </c>
      <c r="K16" s="9">
        <v>0</v>
      </c>
      <c r="M16" s="9">
        <f t="shared" si="1"/>
        <v>100865</v>
      </c>
      <c r="O16" s="22">
        <f t="shared" si="2"/>
        <v>0</v>
      </c>
    </row>
    <row r="17" spans="1:15" ht="21.75" customHeight="1" x14ac:dyDescent="0.2">
      <c r="A17" s="8" t="s">
        <v>248</v>
      </c>
      <c r="C17" s="9">
        <v>2720</v>
      </c>
      <c r="E17" s="9">
        <v>0</v>
      </c>
      <c r="G17" s="9">
        <f t="shared" si="0"/>
        <v>2720</v>
      </c>
      <c r="I17" s="9">
        <v>2720</v>
      </c>
      <c r="K17" s="9">
        <v>0</v>
      </c>
      <c r="M17" s="9">
        <f t="shared" si="1"/>
        <v>2720</v>
      </c>
      <c r="O17" s="22">
        <f t="shared" si="2"/>
        <v>0</v>
      </c>
    </row>
    <row r="18" spans="1:15" ht="21.75" customHeight="1" x14ac:dyDescent="0.2">
      <c r="A18" s="8" t="s">
        <v>262</v>
      </c>
      <c r="C18" s="9">
        <v>91724</v>
      </c>
      <c r="E18" s="9">
        <v>0</v>
      </c>
      <c r="G18" s="9">
        <f t="shared" si="0"/>
        <v>91724</v>
      </c>
      <c r="I18" s="9">
        <v>216645</v>
      </c>
      <c r="K18" s="9">
        <v>0</v>
      </c>
      <c r="M18" s="9">
        <f t="shared" si="1"/>
        <v>216645</v>
      </c>
      <c r="O18" s="22">
        <f t="shared" si="2"/>
        <v>0</v>
      </c>
    </row>
    <row r="19" spans="1:15" ht="21.75" customHeight="1" x14ac:dyDescent="0.2">
      <c r="A19" s="8" t="s">
        <v>249</v>
      </c>
      <c r="C19" s="9">
        <v>124157698609</v>
      </c>
      <c r="E19" s="9">
        <v>-212689334</v>
      </c>
      <c r="G19" s="9">
        <f t="shared" si="0"/>
        <v>123945009275</v>
      </c>
      <c r="I19" s="9">
        <v>223690643786</v>
      </c>
      <c r="K19" s="9">
        <v>-663832123</v>
      </c>
      <c r="M19" s="9">
        <f t="shared" si="1"/>
        <v>223026811663</v>
      </c>
      <c r="O19" s="22">
        <f t="shared" si="2"/>
        <v>663832123</v>
      </c>
    </row>
    <row r="20" spans="1:15" ht="21.75" customHeight="1" x14ac:dyDescent="0.2">
      <c r="A20" s="8" t="s">
        <v>258</v>
      </c>
      <c r="C20" s="9">
        <v>98701862191</v>
      </c>
      <c r="E20" s="9">
        <v>-170066554</v>
      </c>
      <c r="G20" s="9">
        <f t="shared" si="0"/>
        <v>98531795637</v>
      </c>
      <c r="I20" s="9">
        <v>153414988211</v>
      </c>
      <c r="K20" s="9">
        <v>-352987276</v>
      </c>
      <c r="M20" s="9">
        <f t="shared" si="1"/>
        <v>153062000935</v>
      </c>
      <c r="O20" s="22">
        <f t="shared" si="2"/>
        <v>352987276</v>
      </c>
    </row>
    <row r="21" spans="1:15" ht="21.75" customHeight="1" x14ac:dyDescent="0.2">
      <c r="A21" s="8" t="s">
        <v>259</v>
      </c>
      <c r="C21" s="9">
        <v>19068493128</v>
      </c>
      <c r="E21" s="9">
        <v>-105465605</v>
      </c>
      <c r="G21" s="9">
        <f t="shared" si="0"/>
        <v>18963027523</v>
      </c>
      <c r="I21" s="9">
        <v>19068493128</v>
      </c>
      <c r="K21" s="9">
        <v>-105465605</v>
      </c>
      <c r="M21" s="9">
        <f t="shared" si="1"/>
        <v>18963027523</v>
      </c>
      <c r="O21" s="22">
        <f t="shared" si="2"/>
        <v>105465605</v>
      </c>
    </row>
    <row r="22" spans="1:15" ht="21.75" customHeight="1" x14ac:dyDescent="0.2">
      <c r="A22" s="8" t="s">
        <v>260</v>
      </c>
      <c r="C22" s="9">
        <v>94919626462</v>
      </c>
      <c r="E22" s="9">
        <v>-114819993</v>
      </c>
      <c r="G22" s="9">
        <f t="shared" si="0"/>
        <v>94804806469</v>
      </c>
      <c r="I22" s="9">
        <v>158522348574</v>
      </c>
      <c r="K22" s="9">
        <v>-292191609</v>
      </c>
      <c r="M22" s="9">
        <f t="shared" si="1"/>
        <v>158230156965</v>
      </c>
      <c r="O22" s="22">
        <f t="shared" si="2"/>
        <v>292191609</v>
      </c>
    </row>
    <row r="23" spans="1:15" ht="21.75" customHeight="1" x14ac:dyDescent="0.2">
      <c r="A23" s="8" t="s">
        <v>261</v>
      </c>
      <c r="C23" s="9">
        <v>2690884932</v>
      </c>
      <c r="E23" s="9">
        <v>0</v>
      </c>
      <c r="G23" s="9">
        <f t="shared" si="0"/>
        <v>2690884932</v>
      </c>
      <c r="I23" s="9">
        <v>3728104110</v>
      </c>
      <c r="K23" s="9">
        <v>-1244950</v>
      </c>
      <c r="M23" s="9">
        <f t="shared" si="1"/>
        <v>3726859160</v>
      </c>
      <c r="O23" s="22">
        <f t="shared" si="2"/>
        <v>1244950</v>
      </c>
    </row>
    <row r="24" spans="1:15" ht="21.75" customHeight="1" x14ac:dyDescent="0.2">
      <c r="A24" s="8" t="s">
        <v>250</v>
      </c>
      <c r="C24" s="9">
        <v>101137153709</v>
      </c>
      <c r="E24" s="9">
        <v>-108253564</v>
      </c>
      <c r="G24" s="9">
        <f t="shared" si="0"/>
        <v>101028900145</v>
      </c>
      <c r="I24" s="9">
        <v>138915555141</v>
      </c>
      <c r="K24" s="9">
        <v>-498196250</v>
      </c>
      <c r="M24" s="9">
        <f t="shared" si="1"/>
        <v>138417358891</v>
      </c>
      <c r="O24" s="22">
        <f t="shared" si="2"/>
        <v>498196250</v>
      </c>
    </row>
    <row r="25" spans="1:15" ht="21.75" customHeight="1" thickBot="1" x14ac:dyDescent="0.25">
      <c r="A25" s="15" t="s">
        <v>22</v>
      </c>
      <c r="C25" s="16">
        <f>SUM(C8:C24)</f>
        <v>441032807849</v>
      </c>
      <c r="E25" s="16">
        <f>SUM(E8:E24)</f>
        <v>-711295050</v>
      </c>
      <c r="G25" s="16">
        <f>SUM(G8:G24)</f>
        <v>440321512799</v>
      </c>
      <c r="I25" s="16">
        <f>SUM(I8:I24)</f>
        <v>699398485433</v>
      </c>
      <c r="K25" s="16">
        <f>SUM(K8:K24)</f>
        <v>-1913917813</v>
      </c>
      <c r="M25" s="16">
        <f>SUM(M8:M24)</f>
        <v>697484567620</v>
      </c>
    </row>
    <row r="28" spans="1:15" x14ac:dyDescent="0.2">
      <c r="C28" s="22"/>
      <c r="E28" s="22"/>
      <c r="G28" s="22"/>
      <c r="H28" s="22"/>
      <c r="I28" s="22"/>
      <c r="J28" s="22"/>
      <c r="K28" s="22"/>
      <c r="L28" s="22"/>
      <c r="M28" s="22"/>
    </row>
    <row r="29" spans="1:15" x14ac:dyDescent="0.2">
      <c r="C29" s="22">
        <v>441032807849</v>
      </c>
      <c r="E29" s="22">
        <v>-711295050</v>
      </c>
      <c r="I29" s="22">
        <v>699398485433</v>
      </c>
      <c r="K29" s="22">
        <v>-1913917813</v>
      </c>
    </row>
    <row r="31" spans="1:15" x14ac:dyDescent="0.2">
      <c r="C31" s="22">
        <f>C25-C29</f>
        <v>0</v>
      </c>
      <c r="D31" s="22">
        <f t="shared" ref="D31:L31" si="3">D25-D29</f>
        <v>0</v>
      </c>
      <c r="E31" s="22">
        <f t="shared" si="3"/>
        <v>0</v>
      </c>
      <c r="F31" s="22">
        <f t="shared" si="3"/>
        <v>0</v>
      </c>
      <c r="G31" s="22"/>
      <c r="H31" s="22">
        <f t="shared" si="3"/>
        <v>0</v>
      </c>
      <c r="I31" s="22">
        <f t="shared" si="3"/>
        <v>0</v>
      </c>
      <c r="J31" s="22">
        <f t="shared" si="3"/>
        <v>0</v>
      </c>
      <c r="K31" s="22">
        <f t="shared" si="3"/>
        <v>0</v>
      </c>
      <c r="L31" s="22">
        <f t="shared" si="3"/>
        <v>0</v>
      </c>
      <c r="M31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T16"/>
  <sheetViews>
    <sheetView rightToLeft="1" workbookViewId="0">
      <selection activeCell="Q8" sqref="Q8:Q9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" bestFit="1" customWidth="1"/>
    <col min="6" max="6" width="1.28515625" customWidth="1"/>
    <col min="7" max="7" width="16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8.7109375" bestFit="1" customWidth="1"/>
    <col min="16" max="16" width="1.28515625" customWidth="1"/>
    <col min="17" max="17" width="21.85546875" bestFit="1" customWidth="1"/>
    <col min="18" max="18" width="1.28515625" customWidth="1"/>
    <col min="19" max="19" width="0.28515625" customWidth="1"/>
    <col min="20" max="20" width="14.42578125" bestFit="1" customWidth="1"/>
  </cols>
  <sheetData>
    <row r="1" spans="1:2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0" ht="21.75" customHeight="1" x14ac:dyDescent="0.2">
      <c r="A2" s="27" t="s">
        <v>143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0" ht="14.45" customHeight="1" x14ac:dyDescent="0.2"/>
    <row r="5" spans="1:20" ht="14.45" customHeight="1" x14ac:dyDescent="0.2">
      <c r="A5" s="28" t="s">
        <v>265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0" ht="14.45" customHeight="1" x14ac:dyDescent="0.2">
      <c r="A6" s="29" t="s">
        <v>146</v>
      </c>
      <c r="C6" s="29" t="s">
        <v>162</v>
      </c>
      <c r="D6" s="29"/>
      <c r="E6" s="29"/>
      <c r="F6" s="29"/>
      <c r="G6" s="29"/>
      <c r="H6" s="29"/>
      <c r="I6" s="29"/>
      <c r="K6" s="29" t="s">
        <v>163</v>
      </c>
      <c r="L6" s="29"/>
      <c r="M6" s="29"/>
      <c r="N6" s="29"/>
      <c r="O6" s="29"/>
      <c r="P6" s="29"/>
      <c r="Q6" s="29"/>
      <c r="R6" s="29"/>
    </row>
    <row r="7" spans="1:20" ht="38.25" customHeight="1" x14ac:dyDescent="0.2">
      <c r="A7" s="29"/>
      <c r="C7" s="19" t="s">
        <v>13</v>
      </c>
      <c r="D7" s="3"/>
      <c r="E7" s="19" t="s">
        <v>229</v>
      </c>
      <c r="F7" s="3"/>
      <c r="G7" s="19" t="s">
        <v>230</v>
      </c>
      <c r="H7" s="3"/>
      <c r="I7" s="19" t="s">
        <v>231</v>
      </c>
      <c r="K7" s="19" t="s">
        <v>13</v>
      </c>
      <c r="L7" s="3"/>
      <c r="M7" s="19" t="s">
        <v>229</v>
      </c>
      <c r="N7" s="3"/>
      <c r="O7" s="19" t="s">
        <v>230</v>
      </c>
      <c r="P7" s="3"/>
      <c r="Q7" s="34" t="s">
        <v>231</v>
      </c>
      <c r="R7" s="34"/>
    </row>
    <row r="8" spans="1:20" ht="21.75" customHeight="1" x14ac:dyDescent="0.2">
      <c r="A8" s="5" t="s">
        <v>46</v>
      </c>
      <c r="C8" s="6">
        <v>2000000</v>
      </c>
      <c r="E8" s="6">
        <v>38768964675</v>
      </c>
      <c r="G8" s="6">
        <v>-33194119200</v>
      </c>
      <c r="I8" s="6">
        <v>5574845475</v>
      </c>
      <c r="K8" s="6">
        <v>2000000</v>
      </c>
      <c r="M8" s="6">
        <v>38768964675</v>
      </c>
      <c r="O8" s="6">
        <v>-33194119200</v>
      </c>
      <c r="Q8" s="33">
        <v>5574845475</v>
      </c>
      <c r="R8" s="33"/>
      <c r="T8" s="22">
        <f>-O8</f>
        <v>33194119200</v>
      </c>
    </row>
    <row r="9" spans="1:20" ht="21.75" customHeight="1" x14ac:dyDescent="0.2">
      <c r="A9" s="8" t="s">
        <v>47</v>
      </c>
      <c r="C9" s="9">
        <v>2000000</v>
      </c>
      <c r="E9" s="9">
        <v>38601622502</v>
      </c>
      <c r="G9" s="9">
        <v>-30647752956</v>
      </c>
      <c r="I9" s="9">
        <v>7953869546</v>
      </c>
      <c r="K9" s="9">
        <v>2000000</v>
      </c>
      <c r="M9" s="9">
        <v>38601622502</v>
      </c>
      <c r="O9" s="9">
        <v>-30647752956</v>
      </c>
      <c r="Q9" s="30">
        <v>7953869546</v>
      </c>
      <c r="R9" s="30"/>
      <c r="T9" s="22">
        <f t="shared" ref="T9:T11" si="0">-O9</f>
        <v>30647752956</v>
      </c>
    </row>
    <row r="10" spans="1:20" ht="21.75" customHeight="1" x14ac:dyDescent="0.2">
      <c r="A10" s="8" t="s">
        <v>73</v>
      </c>
      <c r="C10" s="9">
        <v>178727</v>
      </c>
      <c r="E10" s="9">
        <v>178668817195</v>
      </c>
      <c r="G10" s="9">
        <v>-178629817193</v>
      </c>
      <c r="I10" s="9">
        <v>39000002</v>
      </c>
      <c r="K10" s="9">
        <v>178727</v>
      </c>
      <c r="M10" s="9">
        <v>178668817195</v>
      </c>
      <c r="O10" s="9">
        <v>-178629817193</v>
      </c>
      <c r="Q10" s="30">
        <v>39000002</v>
      </c>
      <c r="R10" s="30"/>
      <c r="T10" s="22">
        <f t="shared" si="0"/>
        <v>178629817193</v>
      </c>
    </row>
    <row r="11" spans="1:20" ht="21.75" customHeight="1" x14ac:dyDescent="0.2">
      <c r="A11" s="11" t="s">
        <v>177</v>
      </c>
      <c r="C11" s="13">
        <v>0</v>
      </c>
      <c r="E11" s="13">
        <v>0</v>
      </c>
      <c r="G11" s="13">
        <v>0</v>
      </c>
      <c r="I11" s="13">
        <v>0</v>
      </c>
      <c r="K11" s="13">
        <v>900000</v>
      </c>
      <c r="M11" s="13">
        <v>899551125000</v>
      </c>
      <c r="O11" s="13">
        <v>-889727483129</v>
      </c>
      <c r="Q11" s="31">
        <v>9823641871</v>
      </c>
      <c r="R11" s="31"/>
      <c r="T11" s="22">
        <f t="shared" si="0"/>
        <v>889727483129</v>
      </c>
    </row>
    <row r="12" spans="1:20" ht="21.75" customHeight="1" thickBot="1" x14ac:dyDescent="0.25">
      <c r="A12" s="15" t="s">
        <v>22</v>
      </c>
      <c r="C12" s="16">
        <f>SUM(C8:C11)</f>
        <v>4178727</v>
      </c>
      <c r="D12" s="16">
        <f t="shared" ref="D12:Q12" si="1">SUM(D8:D11)</f>
        <v>0</v>
      </c>
      <c r="E12" s="16">
        <f t="shared" si="1"/>
        <v>256039404372</v>
      </c>
      <c r="F12" s="16">
        <f t="shared" si="1"/>
        <v>0</v>
      </c>
      <c r="G12" s="16">
        <f t="shared" si="1"/>
        <v>-242471689349</v>
      </c>
      <c r="H12" s="16">
        <f t="shared" si="1"/>
        <v>0</v>
      </c>
      <c r="I12" s="16">
        <f t="shared" si="1"/>
        <v>13567715023</v>
      </c>
      <c r="J12" s="16">
        <f t="shared" si="1"/>
        <v>0</v>
      </c>
      <c r="K12" s="16">
        <f t="shared" si="1"/>
        <v>5078727</v>
      </c>
      <c r="L12" s="16">
        <f t="shared" si="1"/>
        <v>0</v>
      </c>
      <c r="M12" s="16">
        <f t="shared" si="1"/>
        <v>1155590529372</v>
      </c>
      <c r="N12" s="16">
        <f t="shared" si="1"/>
        <v>0</v>
      </c>
      <c r="O12" s="16">
        <f t="shared" si="1"/>
        <v>-1132199172478</v>
      </c>
      <c r="P12" s="16">
        <f t="shared" si="1"/>
        <v>0</v>
      </c>
      <c r="Q12" s="16">
        <f t="shared" si="1"/>
        <v>23391356894</v>
      </c>
      <c r="R12" s="32"/>
    </row>
    <row r="13" spans="1:20" ht="13.5" thickTop="1" x14ac:dyDescent="0.2">
      <c r="E13" s="22">
        <v>256039404372</v>
      </c>
      <c r="I13" s="22">
        <v>13718853793</v>
      </c>
      <c r="M13" s="22">
        <v>1155590529372</v>
      </c>
      <c r="Q13" s="22">
        <v>13621670986</v>
      </c>
    </row>
    <row r="14" spans="1:20" x14ac:dyDescent="0.2">
      <c r="E14" s="22">
        <f>E12-E13</f>
        <v>0</v>
      </c>
      <c r="I14" s="22">
        <v>151138770</v>
      </c>
      <c r="M14" s="22">
        <f>M12-M13</f>
        <v>0</v>
      </c>
      <c r="Q14" s="22">
        <v>10369699678</v>
      </c>
    </row>
    <row r="15" spans="1:20" x14ac:dyDescent="0.2">
      <c r="I15" s="22">
        <f>I12-I13+I14</f>
        <v>0</v>
      </c>
      <c r="Q15" s="22">
        <v>600013770</v>
      </c>
    </row>
    <row r="16" spans="1:20" x14ac:dyDescent="0.2">
      <c r="Q16" s="22">
        <f>Q12-Q13-Q14+Q15</f>
        <v>0</v>
      </c>
    </row>
  </sheetData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E14"/>
  <sheetViews>
    <sheetView rightToLeft="1" workbookViewId="0">
      <selection activeCell="AE7" sqref="AE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  <col min="30" max="30" width="12.28515625" bestFit="1" customWidth="1"/>
    <col min="31" max="31" width="17.5703125" bestFit="1" customWidth="1"/>
  </cols>
  <sheetData>
    <row r="1" spans="1:3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1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1" ht="14.45" customHeight="1" x14ac:dyDescent="0.2">
      <c r="A4" s="1" t="s">
        <v>3</v>
      </c>
      <c r="B4" s="55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1" ht="14.45" customHeight="1" x14ac:dyDescent="0.2">
      <c r="A5" s="55" t="s">
        <v>5</v>
      </c>
      <c r="B5" s="55"/>
      <c r="C5" s="55" t="s">
        <v>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31" ht="14.4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31" ht="14.45" customHeight="1" x14ac:dyDescent="0.2">
      <c r="F7" s="3"/>
      <c r="G7" s="3"/>
      <c r="H7" s="3"/>
      <c r="I7" s="3"/>
      <c r="J7" s="3"/>
      <c r="L7" s="54" t="s">
        <v>10</v>
      </c>
      <c r="M7" s="54"/>
      <c r="N7" s="54"/>
      <c r="O7" s="3"/>
      <c r="P7" s="54" t="s">
        <v>11</v>
      </c>
      <c r="Q7" s="54"/>
      <c r="R7" s="54"/>
      <c r="T7" s="3"/>
      <c r="U7" s="3"/>
      <c r="V7" s="3"/>
      <c r="W7" s="3"/>
      <c r="X7" s="3"/>
      <c r="Y7" s="3"/>
      <c r="Z7" s="3"/>
      <c r="AA7" s="3"/>
      <c r="AB7" s="3"/>
      <c r="AE7" s="22">
        <v>36927222877314</v>
      </c>
    </row>
    <row r="8" spans="1:31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51" t="s">
        <v>19</v>
      </c>
      <c r="B9" s="51"/>
      <c r="C9" s="51"/>
      <c r="E9" s="52">
        <v>17144</v>
      </c>
      <c r="F9" s="52"/>
      <c r="H9" s="6">
        <v>37057611</v>
      </c>
      <c r="J9" s="23">
        <v>55797644</v>
      </c>
      <c r="L9" s="6">
        <v>0</v>
      </c>
      <c r="N9" s="6">
        <v>0</v>
      </c>
      <c r="P9" s="6">
        <v>0</v>
      </c>
      <c r="R9" s="6">
        <v>0</v>
      </c>
      <c r="T9" s="6">
        <v>17144</v>
      </c>
      <c r="V9" s="6">
        <v>3307</v>
      </c>
      <c r="X9" s="6">
        <v>37057611</v>
      </c>
      <c r="Z9" s="6">
        <v>56256954</v>
      </c>
      <c r="AB9" s="38">
        <f>Z9/$AE$7</f>
        <v>1.5234547744602016E-6</v>
      </c>
      <c r="AD9" s="36">
        <f>Z9/$AE$7</f>
        <v>1.5234547744602016E-6</v>
      </c>
    </row>
    <row r="10" spans="1:31" ht="21.75" customHeight="1" x14ac:dyDescent="0.2">
      <c r="A10" s="53" t="s">
        <v>20</v>
      </c>
      <c r="B10" s="53"/>
      <c r="C10" s="53"/>
      <c r="E10" s="47">
        <v>10450000</v>
      </c>
      <c r="F10" s="47"/>
      <c r="H10" s="9">
        <v>34733814793</v>
      </c>
      <c r="J10" s="9">
        <v>25767515427</v>
      </c>
      <c r="L10" s="9">
        <v>964104</v>
      </c>
      <c r="N10" s="9">
        <v>0</v>
      </c>
      <c r="P10" s="9">
        <v>0</v>
      </c>
      <c r="R10" s="9">
        <v>0</v>
      </c>
      <c r="T10" s="9">
        <v>11414104</v>
      </c>
      <c r="V10" s="9">
        <v>1969</v>
      </c>
      <c r="X10" s="9">
        <v>32429718953</v>
      </c>
      <c r="Z10" s="9">
        <v>22300643889</v>
      </c>
      <c r="AB10" s="38">
        <f t="shared" ref="AB10:AB11" si="0">Z10/$AE$7</f>
        <v>6.0390796142702229E-4</v>
      </c>
      <c r="AD10" s="36">
        <f t="shared" ref="AD10:AD11" si="1">Z10/$AE$7</f>
        <v>6.0390796142702229E-4</v>
      </c>
    </row>
    <row r="11" spans="1:31" ht="21.75" customHeight="1" x14ac:dyDescent="0.2">
      <c r="A11" s="46" t="s">
        <v>21</v>
      </c>
      <c r="B11" s="46"/>
      <c r="C11" s="46"/>
      <c r="D11" s="12"/>
      <c r="E11" s="47">
        <v>0</v>
      </c>
      <c r="F11" s="48"/>
      <c r="H11" s="13">
        <v>0</v>
      </c>
      <c r="J11" s="13">
        <v>0</v>
      </c>
      <c r="L11" s="13">
        <v>1252226</v>
      </c>
      <c r="N11" s="13">
        <v>0</v>
      </c>
      <c r="P11" s="13">
        <v>0</v>
      </c>
      <c r="R11" s="13">
        <v>0</v>
      </c>
      <c r="T11" s="13">
        <v>1252226</v>
      </c>
      <c r="V11" s="13">
        <v>969</v>
      </c>
      <c r="X11" s="13">
        <v>2304095840</v>
      </c>
      <c r="Z11" s="13">
        <v>1204027357</v>
      </c>
      <c r="AB11" s="38">
        <f t="shared" si="0"/>
        <v>3.2605413112170059E-5</v>
      </c>
      <c r="AD11" s="36">
        <f t="shared" si="1"/>
        <v>3.2605413112170059E-5</v>
      </c>
    </row>
    <row r="12" spans="1:31" ht="21.75" customHeight="1" thickBot="1" x14ac:dyDescent="0.25">
      <c r="A12" s="49" t="s">
        <v>22</v>
      </c>
      <c r="B12" s="49"/>
      <c r="C12" s="49"/>
      <c r="D12" s="49"/>
      <c r="F12" s="16">
        <f>SUM(E9:F11)</f>
        <v>10467144</v>
      </c>
      <c r="H12" s="16">
        <f>SUM(H9:H11)</f>
        <v>34770872404</v>
      </c>
      <c r="J12" s="16">
        <f>SUM(J9:J11)</f>
        <v>25823313071</v>
      </c>
      <c r="L12" s="16">
        <f>SUM(L9:L11)</f>
        <v>2216330</v>
      </c>
      <c r="N12" s="16">
        <f>SUM(N9:N11)</f>
        <v>0</v>
      </c>
      <c r="P12" s="16">
        <f>SUM(P9:P11)</f>
        <v>0</v>
      </c>
      <c r="Q12" s="16">
        <f t="shared" ref="Q12:AB12" si="2">SUM(Q9:Q11)</f>
        <v>0</v>
      </c>
      <c r="R12" s="16">
        <f t="shared" si="2"/>
        <v>0</v>
      </c>
      <c r="S12" s="16">
        <f t="shared" si="2"/>
        <v>0</v>
      </c>
      <c r="T12" s="16">
        <f>SUM(T9:T11)</f>
        <v>12683474</v>
      </c>
      <c r="U12" s="16">
        <f t="shared" si="2"/>
        <v>0</v>
      </c>
      <c r="V12" s="16">
        <f t="shared" si="2"/>
        <v>6245</v>
      </c>
      <c r="W12" s="16">
        <f t="shared" si="2"/>
        <v>0</v>
      </c>
      <c r="X12" s="16">
        <f t="shared" si="2"/>
        <v>34770872404</v>
      </c>
      <c r="Y12" s="16">
        <f t="shared" si="2"/>
        <v>0</v>
      </c>
      <c r="Z12" s="16">
        <f t="shared" si="2"/>
        <v>23560928200</v>
      </c>
      <c r="AA12" s="16">
        <f t="shared" si="2"/>
        <v>0</v>
      </c>
      <c r="AB12" s="39">
        <f t="shared" si="2"/>
        <v>6.380368293136525E-4</v>
      </c>
    </row>
    <row r="13" spans="1:31" ht="13.5" thickTop="1" x14ac:dyDescent="0.2">
      <c r="H13">
        <v>34770872404</v>
      </c>
      <c r="J13">
        <v>25823313071</v>
      </c>
      <c r="X13">
        <v>34770872404</v>
      </c>
      <c r="Z13">
        <v>23560928200</v>
      </c>
    </row>
    <row r="14" spans="1:31" x14ac:dyDescent="0.2">
      <c r="H14" s="22">
        <f>H12-H13</f>
        <v>0</v>
      </c>
      <c r="J14" s="22">
        <f>J12-J13</f>
        <v>0</v>
      </c>
      <c r="X14" s="22">
        <f>X12-X13</f>
        <v>0</v>
      </c>
      <c r="Z14" s="22">
        <f>Z12-Z13</f>
        <v>0</v>
      </c>
    </row>
  </sheetData>
  <mergeCells count="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C11"/>
    <mergeCell ref="E11:F11"/>
    <mergeCell ref="A12:D12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7.35" customHeight="1" x14ac:dyDescent="0.2"/>
    <row r="5" spans="1:25" ht="14.45" customHeight="1" x14ac:dyDescent="0.2">
      <c r="A5" s="55" t="s">
        <v>232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7.35" customHeight="1" x14ac:dyDescent="0.2"/>
    <row r="7" spans="1:25" ht="14.45" customHeight="1" x14ac:dyDescent="0.2">
      <c r="E7" s="50" t="s">
        <v>162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Y7" s="2" t="s">
        <v>163</v>
      </c>
    </row>
    <row r="8" spans="1:25" ht="29.1" customHeight="1" x14ac:dyDescent="0.2">
      <c r="A8" s="2" t="s">
        <v>233</v>
      </c>
      <c r="C8" s="2" t="s">
        <v>234</v>
      </c>
      <c r="E8" s="19" t="s">
        <v>27</v>
      </c>
      <c r="F8" s="3"/>
      <c r="G8" s="19" t="s">
        <v>13</v>
      </c>
      <c r="H8" s="3"/>
      <c r="I8" s="19" t="s">
        <v>26</v>
      </c>
      <c r="J8" s="3"/>
      <c r="K8" s="19" t="s">
        <v>235</v>
      </c>
      <c r="L8" s="3"/>
      <c r="M8" s="19" t="s">
        <v>236</v>
      </c>
      <c r="N8" s="3"/>
      <c r="O8" s="19" t="s">
        <v>237</v>
      </c>
      <c r="P8" s="3"/>
      <c r="Q8" s="19" t="s">
        <v>238</v>
      </c>
      <c r="R8" s="3"/>
      <c r="S8" s="19" t="s">
        <v>239</v>
      </c>
      <c r="T8" s="3"/>
      <c r="U8" s="19" t="s">
        <v>240</v>
      </c>
      <c r="V8" s="3"/>
      <c r="W8" s="19" t="s">
        <v>241</v>
      </c>
      <c r="Y8" s="19" t="s">
        <v>241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48"/>
  <sheetViews>
    <sheetView rightToLeft="1" view="pageBreakPreview" zoomScaleNormal="100" zoomScaleSheetLayoutView="100" workbookViewId="0">
      <selection activeCell="I16" sqref="I16:I17"/>
    </sheetView>
  </sheetViews>
  <sheetFormatPr defaultRowHeight="12.75" x14ac:dyDescent="0.2"/>
  <cols>
    <col min="1" max="1" width="40.28515625" style="66" customWidth="1"/>
    <col min="2" max="2" width="1.28515625" style="66" customWidth="1"/>
    <col min="3" max="3" width="12" style="66" bestFit="1" customWidth="1"/>
    <col min="4" max="4" width="1.28515625" style="66" customWidth="1"/>
    <col min="5" max="5" width="20.140625" style="66" bestFit="1" customWidth="1"/>
    <col min="6" max="6" width="1.28515625" style="66" customWidth="1"/>
    <col min="7" max="7" width="21.5703125" style="66" bestFit="1" customWidth="1"/>
    <col min="8" max="8" width="1.28515625" style="66" customWidth="1"/>
    <col min="9" max="9" width="27.7109375" style="66" bestFit="1" customWidth="1"/>
    <col min="10" max="10" width="1.28515625" style="66" customWidth="1"/>
    <col min="11" max="11" width="12" style="66" bestFit="1" customWidth="1"/>
    <col min="12" max="12" width="1.28515625" style="66" customWidth="1"/>
    <col min="13" max="13" width="21.42578125" style="66" bestFit="1" customWidth="1"/>
    <col min="14" max="14" width="1.28515625" style="66" customWidth="1"/>
    <col min="15" max="15" width="21.28515625" style="66" bestFit="1" customWidth="1"/>
    <col min="16" max="16" width="1.28515625" style="66" customWidth="1"/>
    <col min="17" max="17" width="27.7109375" style="66" bestFit="1" customWidth="1"/>
    <col min="18" max="18" width="1.28515625" style="66" customWidth="1"/>
    <col min="19" max="19" width="0.28515625" style="66" customWidth="1"/>
    <col min="20" max="16384" width="9.140625" style="66"/>
  </cols>
  <sheetData>
    <row r="1" spans="1:18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21.75" customHeight="1" x14ac:dyDescent="0.2">
      <c r="A2" s="65" t="s">
        <v>143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4.45" customHeight="1" x14ac:dyDescent="0.2"/>
    <row r="5" spans="1:18" ht="14.45" customHeight="1" x14ac:dyDescent="0.2">
      <c r="A5" s="67" t="s">
        <v>242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 x14ac:dyDescent="0.2">
      <c r="A6" s="68" t="s">
        <v>146</v>
      </c>
      <c r="C6" s="68" t="s">
        <v>162</v>
      </c>
      <c r="D6" s="68"/>
      <c r="E6" s="68"/>
      <c r="F6" s="68"/>
      <c r="G6" s="68"/>
      <c r="H6" s="68"/>
      <c r="I6" s="68"/>
      <c r="K6" s="68" t="s">
        <v>163</v>
      </c>
      <c r="L6" s="68"/>
      <c r="M6" s="68"/>
      <c r="N6" s="68"/>
      <c r="O6" s="68"/>
      <c r="P6" s="68"/>
      <c r="Q6" s="68"/>
      <c r="R6" s="68"/>
    </row>
    <row r="7" spans="1:18" ht="33.75" customHeight="1" x14ac:dyDescent="0.2">
      <c r="A7" s="68"/>
      <c r="C7" s="69" t="s">
        <v>13</v>
      </c>
      <c r="D7" s="70"/>
      <c r="E7" s="69" t="s">
        <v>15</v>
      </c>
      <c r="F7" s="70"/>
      <c r="G7" s="69" t="s">
        <v>230</v>
      </c>
      <c r="H7" s="70"/>
      <c r="I7" s="69" t="s">
        <v>243</v>
      </c>
      <c r="K7" s="69" t="s">
        <v>13</v>
      </c>
      <c r="L7" s="70"/>
      <c r="M7" s="69" t="s">
        <v>15</v>
      </c>
      <c r="N7" s="70"/>
      <c r="O7" s="69" t="s">
        <v>230</v>
      </c>
      <c r="P7" s="70"/>
      <c r="Q7" s="71" t="s">
        <v>243</v>
      </c>
      <c r="R7" s="71"/>
    </row>
    <row r="8" spans="1:18" ht="21.75" customHeight="1" x14ac:dyDescent="0.2">
      <c r="A8" s="72" t="s">
        <v>20</v>
      </c>
      <c r="C8" s="73">
        <v>11414104</v>
      </c>
      <c r="E8" s="73">
        <v>22300643889</v>
      </c>
      <c r="G8" s="73">
        <v>-23463419587</v>
      </c>
      <c r="I8" s="73">
        <f>E8+G8</f>
        <v>-1162775698</v>
      </c>
      <c r="K8" s="73">
        <v>11414104</v>
      </c>
      <c r="M8" s="73">
        <v>22300643890</v>
      </c>
      <c r="O8" s="73">
        <v>-23463419588</v>
      </c>
      <c r="Q8" s="74">
        <f>O8+M8</f>
        <v>-1162775698</v>
      </c>
      <c r="R8" s="75"/>
    </row>
    <row r="9" spans="1:18" ht="21.75" customHeight="1" x14ac:dyDescent="0.2">
      <c r="A9" s="76" t="s">
        <v>19</v>
      </c>
      <c r="C9" s="77">
        <v>17144</v>
      </c>
      <c r="E9" s="77">
        <v>56256954</v>
      </c>
      <c r="G9" s="77">
        <v>-55797644</v>
      </c>
      <c r="I9" s="77">
        <f t="shared" ref="I9:I38" si="0">E9+G9</f>
        <v>459310</v>
      </c>
      <c r="K9" s="77">
        <v>17144</v>
      </c>
      <c r="M9" s="77">
        <v>56256954</v>
      </c>
      <c r="O9" s="77">
        <v>-55797644</v>
      </c>
      <c r="Q9" s="74">
        <f t="shared" ref="Q9:Q41" si="1">O9+M9</f>
        <v>459310</v>
      </c>
      <c r="R9" s="74"/>
    </row>
    <row r="10" spans="1:18" ht="21.75" customHeight="1" x14ac:dyDescent="0.2">
      <c r="A10" s="76" t="s">
        <v>21</v>
      </c>
      <c r="C10" s="77">
        <v>1252226</v>
      </c>
      <c r="E10" s="77">
        <v>1204027357</v>
      </c>
      <c r="G10" s="77">
        <v>-2304095840</v>
      </c>
      <c r="I10" s="77">
        <f>E10+G10</f>
        <v>-1100068483</v>
      </c>
      <c r="K10" s="77">
        <v>1252226</v>
      </c>
      <c r="M10" s="77">
        <v>1204027358</v>
      </c>
      <c r="O10" s="77">
        <v>-2304095841</v>
      </c>
      <c r="Q10" s="74">
        <f t="shared" si="1"/>
        <v>-1100068483</v>
      </c>
      <c r="R10" s="74"/>
    </row>
    <row r="11" spans="1:18" ht="21.75" customHeight="1" x14ac:dyDescent="0.2">
      <c r="A11" s="76" t="s">
        <v>51</v>
      </c>
      <c r="C11" s="77">
        <v>446531</v>
      </c>
      <c r="E11" s="77">
        <v>238961978252</v>
      </c>
      <c r="G11" s="77">
        <v>-211910662646</v>
      </c>
      <c r="I11" s="77">
        <f t="shared" si="0"/>
        <v>27051315606</v>
      </c>
      <c r="K11" s="77">
        <v>446531</v>
      </c>
      <c r="M11" s="77">
        <v>238961978252</v>
      </c>
      <c r="O11" s="77">
        <v>-213283341782</v>
      </c>
      <c r="Q11" s="74">
        <f t="shared" si="1"/>
        <v>25678636470</v>
      </c>
      <c r="R11" s="74"/>
    </row>
    <row r="12" spans="1:18" ht="21.75" customHeight="1" x14ac:dyDescent="0.2">
      <c r="A12" s="76" t="s">
        <v>50</v>
      </c>
      <c r="C12" s="77">
        <v>156312</v>
      </c>
      <c r="E12" s="77">
        <v>179811320832</v>
      </c>
      <c r="G12" s="77">
        <v>-193895657280</v>
      </c>
      <c r="I12" s="77">
        <f t="shared" si="0"/>
        <v>-14084336448</v>
      </c>
      <c r="K12" s="77">
        <v>156312</v>
      </c>
      <c r="M12" s="77">
        <v>179811300832</v>
      </c>
      <c r="O12" s="77">
        <v>-194462893528</v>
      </c>
      <c r="Q12" s="74">
        <f t="shared" si="1"/>
        <v>-14651592696</v>
      </c>
      <c r="R12" s="74"/>
    </row>
    <row r="13" spans="1:18" ht="21.75" customHeight="1" x14ac:dyDescent="0.2">
      <c r="A13" s="76" t="s">
        <v>171</v>
      </c>
      <c r="C13" s="77">
        <v>2461</v>
      </c>
      <c r="E13" s="77">
        <v>90005589431</v>
      </c>
      <c r="G13" s="77">
        <v>-108010779780</v>
      </c>
      <c r="I13" s="77">
        <f t="shared" si="0"/>
        <v>-18005190349</v>
      </c>
      <c r="K13" s="77">
        <v>2461</v>
      </c>
      <c r="M13" s="77">
        <v>90005589431</v>
      </c>
      <c r="O13" s="77">
        <v>-108555039774</v>
      </c>
      <c r="Q13" s="74">
        <f t="shared" si="1"/>
        <v>-18549450343</v>
      </c>
      <c r="R13" s="74"/>
    </row>
    <row r="14" spans="1:18" ht="21.75" customHeight="1" x14ac:dyDescent="0.2">
      <c r="A14" s="76" t="s">
        <v>172</v>
      </c>
      <c r="C14" s="77">
        <v>89441</v>
      </c>
      <c r="E14" s="77">
        <v>138235716432</v>
      </c>
      <c r="G14" s="77">
        <v>-138725674230</v>
      </c>
      <c r="I14" s="77">
        <f t="shared" si="0"/>
        <v>-489957798</v>
      </c>
      <c r="K14" s="77">
        <v>89441</v>
      </c>
      <c r="M14" s="77">
        <v>138235716432</v>
      </c>
      <c r="O14" s="77">
        <v>-160717516751</v>
      </c>
      <c r="Q14" s="74">
        <f t="shared" si="1"/>
        <v>-22481800319</v>
      </c>
      <c r="R14" s="74"/>
    </row>
    <row r="15" spans="1:18" ht="21.75" customHeight="1" x14ac:dyDescent="0.2">
      <c r="A15" s="76" t="s">
        <v>52</v>
      </c>
      <c r="C15" s="77">
        <v>56916</v>
      </c>
      <c r="E15" s="77">
        <v>70865428608</v>
      </c>
      <c r="G15" s="77">
        <v>-82960875432</v>
      </c>
      <c r="I15" s="77">
        <f t="shared" si="0"/>
        <v>-12095446824</v>
      </c>
      <c r="K15" s="77">
        <v>56916</v>
      </c>
      <c r="M15" s="77">
        <v>70865408608</v>
      </c>
      <c r="O15" s="77">
        <v>-82999046068</v>
      </c>
      <c r="Q15" s="74">
        <f t="shared" si="1"/>
        <v>-12133637460</v>
      </c>
      <c r="R15" s="74"/>
    </row>
    <row r="16" spans="1:18" ht="21.75" customHeight="1" x14ac:dyDescent="0.2">
      <c r="A16" s="76" t="s">
        <v>49</v>
      </c>
      <c r="C16" s="77">
        <v>1724881</v>
      </c>
      <c r="E16" s="77">
        <v>27197923608</v>
      </c>
      <c r="G16" s="77">
        <v>-30934015854</v>
      </c>
      <c r="I16" s="77">
        <f t="shared" si="0"/>
        <v>-3736092246</v>
      </c>
      <c r="K16" s="77">
        <v>1724881</v>
      </c>
      <c r="M16" s="77">
        <v>27197923608</v>
      </c>
      <c r="O16" s="77">
        <v>-30927116330</v>
      </c>
      <c r="Q16" s="74">
        <f t="shared" si="1"/>
        <v>-3729192722</v>
      </c>
      <c r="R16" s="74"/>
    </row>
    <row r="17" spans="1:18" ht="21.75" customHeight="1" x14ac:dyDescent="0.2">
      <c r="A17" s="76" t="s">
        <v>45</v>
      </c>
      <c r="C17" s="77">
        <v>700000</v>
      </c>
      <c r="E17" s="77">
        <v>9810284330</v>
      </c>
      <c r="G17" s="77">
        <v>-10466072540</v>
      </c>
      <c r="I17" s="77">
        <f t="shared" si="0"/>
        <v>-655788210</v>
      </c>
      <c r="K17" s="77">
        <v>700000</v>
      </c>
      <c r="M17" s="77">
        <v>9810284330</v>
      </c>
      <c r="O17" s="77">
        <v>-10466072540</v>
      </c>
      <c r="Q17" s="74">
        <f t="shared" si="1"/>
        <v>-655788210</v>
      </c>
      <c r="R17" s="74"/>
    </row>
    <row r="18" spans="1:18" ht="21.75" customHeight="1" x14ac:dyDescent="0.2">
      <c r="A18" s="76" t="s">
        <v>48</v>
      </c>
      <c r="C18" s="77">
        <v>4282580</v>
      </c>
      <c r="E18" s="77">
        <v>65330042709</v>
      </c>
      <c r="G18" s="77">
        <v>-65287315408</v>
      </c>
      <c r="I18" s="77">
        <f t="shared" si="0"/>
        <v>42727301</v>
      </c>
      <c r="K18" s="77">
        <v>4282580</v>
      </c>
      <c r="M18" s="77">
        <v>65330042709</v>
      </c>
      <c r="O18" s="77">
        <v>-65287315408</v>
      </c>
      <c r="Q18" s="74">
        <f t="shared" si="1"/>
        <v>42727301</v>
      </c>
      <c r="R18" s="74"/>
    </row>
    <row r="19" spans="1:18" ht="21.75" customHeight="1" x14ac:dyDescent="0.2">
      <c r="A19" s="76" t="s">
        <v>44</v>
      </c>
      <c r="C19" s="77">
        <v>17469614</v>
      </c>
      <c r="E19" s="77">
        <v>229546189354</v>
      </c>
      <c r="G19" s="77">
        <v>-216371930672</v>
      </c>
      <c r="I19" s="77">
        <f t="shared" si="0"/>
        <v>13174258682</v>
      </c>
      <c r="K19" s="77">
        <v>17469614</v>
      </c>
      <c r="M19" s="77">
        <v>229546189354</v>
      </c>
      <c r="O19" s="77">
        <v>-216371930672</v>
      </c>
      <c r="Q19" s="74">
        <f t="shared" si="1"/>
        <v>13174258682</v>
      </c>
      <c r="R19" s="74"/>
    </row>
    <row r="20" spans="1:18" ht="21.75" customHeight="1" x14ac:dyDescent="0.2">
      <c r="A20" s="76" t="s">
        <v>43</v>
      </c>
      <c r="C20" s="77">
        <v>5000000</v>
      </c>
      <c r="E20" s="77">
        <v>54624075000</v>
      </c>
      <c r="G20" s="77">
        <v>-54624075000</v>
      </c>
      <c r="I20" s="77">
        <f t="shared" si="0"/>
        <v>0</v>
      </c>
      <c r="K20" s="77">
        <v>5000000</v>
      </c>
      <c r="M20" s="77">
        <v>54624075000</v>
      </c>
      <c r="O20" s="77">
        <v>-54624075000</v>
      </c>
      <c r="Q20" s="74">
        <f t="shared" si="1"/>
        <v>0</v>
      </c>
      <c r="R20" s="74"/>
    </row>
    <row r="21" spans="1:18" ht="21.75" customHeight="1" x14ac:dyDescent="0.2">
      <c r="A21" s="78" t="s">
        <v>46</v>
      </c>
      <c r="B21" s="78"/>
      <c r="C21" s="77">
        <v>0</v>
      </c>
      <c r="E21" s="77">
        <v>0</v>
      </c>
      <c r="G21" s="77">
        <v>0</v>
      </c>
      <c r="I21" s="77">
        <v>1170593600</v>
      </c>
      <c r="K21" s="77"/>
      <c r="M21" s="77"/>
      <c r="O21" s="77"/>
      <c r="Q21" s="74">
        <f t="shared" si="1"/>
        <v>0</v>
      </c>
      <c r="R21" s="74"/>
    </row>
    <row r="22" spans="1:18" ht="21.75" customHeight="1" x14ac:dyDescent="0.2">
      <c r="A22" s="76" t="s">
        <v>47</v>
      </c>
      <c r="C22" s="77">
        <v>1600000</v>
      </c>
      <c r="E22" s="77">
        <v>28289212160</v>
      </c>
      <c r="G22" s="77">
        <v>-27422479044</v>
      </c>
      <c r="I22" s="77">
        <f t="shared" si="0"/>
        <v>866733116</v>
      </c>
      <c r="K22" s="77">
        <v>1600000</v>
      </c>
      <c r="M22" s="77">
        <v>28289212160</v>
      </c>
      <c r="O22" s="77">
        <v>-29310211044</v>
      </c>
      <c r="Q22" s="74">
        <f t="shared" si="1"/>
        <v>-1020998884</v>
      </c>
      <c r="R22" s="74"/>
    </row>
    <row r="23" spans="1:18" ht="21.75" customHeight="1" x14ac:dyDescent="0.2">
      <c r="A23" s="76" t="s">
        <v>70</v>
      </c>
      <c r="C23" s="77">
        <v>84989</v>
      </c>
      <c r="E23" s="77">
        <v>83005242254</v>
      </c>
      <c r="G23" s="77">
        <v>-80712636427</v>
      </c>
      <c r="I23" s="77">
        <f t="shared" si="0"/>
        <v>2292605827</v>
      </c>
      <c r="K23" s="77">
        <v>84989</v>
      </c>
      <c r="M23" s="77">
        <v>83005242254</v>
      </c>
      <c r="O23" s="77">
        <v>-78262037015</v>
      </c>
      <c r="Q23" s="74">
        <f t="shared" si="1"/>
        <v>4743205239</v>
      </c>
      <c r="R23" s="74"/>
    </row>
    <row r="24" spans="1:18" ht="21.75" customHeight="1" x14ac:dyDescent="0.2">
      <c r="A24" s="76" t="s">
        <v>67</v>
      </c>
      <c r="C24" s="77">
        <v>90000</v>
      </c>
      <c r="E24" s="77">
        <v>78887081812</v>
      </c>
      <c r="G24" s="77">
        <v>-77267962687</v>
      </c>
      <c r="I24" s="77">
        <f t="shared" si="0"/>
        <v>1619119125</v>
      </c>
      <c r="K24" s="77">
        <v>90000</v>
      </c>
      <c r="M24" s="77">
        <v>78887081812</v>
      </c>
      <c r="O24" s="77">
        <v>-74566732280</v>
      </c>
      <c r="Q24" s="74">
        <f t="shared" si="1"/>
        <v>4320349532</v>
      </c>
      <c r="R24" s="74"/>
    </row>
    <row r="25" spans="1:18" ht="21.75" customHeight="1" x14ac:dyDescent="0.2">
      <c r="A25" s="76" t="s">
        <v>76</v>
      </c>
      <c r="C25" s="77">
        <v>527966</v>
      </c>
      <c r="E25" s="77">
        <v>523985166058</v>
      </c>
      <c r="G25" s="77">
        <v>-521214851736</v>
      </c>
      <c r="I25" s="77">
        <f t="shared" si="0"/>
        <v>2770314322</v>
      </c>
      <c r="K25" s="77">
        <v>527966</v>
      </c>
      <c r="M25" s="77">
        <v>523985166058</v>
      </c>
      <c r="O25" s="77">
        <v>-509700897734</v>
      </c>
      <c r="Q25" s="74">
        <f t="shared" si="1"/>
        <v>14284268324</v>
      </c>
      <c r="R25" s="74"/>
    </row>
    <row r="26" spans="1:18" ht="21.75" customHeight="1" x14ac:dyDescent="0.2">
      <c r="A26" s="76" t="s">
        <v>79</v>
      </c>
      <c r="C26" s="77">
        <v>1053200</v>
      </c>
      <c r="E26" s="77">
        <v>925785730138</v>
      </c>
      <c r="G26" s="77">
        <v>-932101494073</v>
      </c>
      <c r="I26" s="77">
        <f t="shared" si="0"/>
        <v>-6315763935</v>
      </c>
      <c r="K26" s="77">
        <v>1053200</v>
      </c>
      <c r="M26" s="77">
        <v>925785730138</v>
      </c>
      <c r="O26" s="77">
        <v>-938206732544</v>
      </c>
      <c r="Q26" s="74">
        <f t="shared" si="1"/>
        <v>-12421002406</v>
      </c>
      <c r="R26" s="74"/>
    </row>
    <row r="27" spans="1:18" ht="21.75" customHeight="1" x14ac:dyDescent="0.2">
      <c r="A27" s="76" t="s">
        <v>82</v>
      </c>
      <c r="C27" s="77">
        <v>370000</v>
      </c>
      <c r="E27" s="77">
        <v>326902150250</v>
      </c>
      <c r="G27" s="77">
        <v>-323573960937</v>
      </c>
      <c r="I27" s="77">
        <f t="shared" si="0"/>
        <v>3328189313</v>
      </c>
      <c r="K27" s="77">
        <v>370000</v>
      </c>
      <c r="M27" s="77">
        <v>326902150250</v>
      </c>
      <c r="O27" s="77">
        <v>-323573960937</v>
      </c>
      <c r="Q27" s="74">
        <f t="shared" si="1"/>
        <v>3328189313</v>
      </c>
      <c r="R27" s="74"/>
    </row>
    <row r="28" spans="1:18" ht="21.75" customHeight="1" x14ac:dyDescent="0.2">
      <c r="A28" s="76" t="s">
        <v>85</v>
      </c>
      <c r="C28" s="77">
        <v>1470000</v>
      </c>
      <c r="E28" s="77">
        <v>1271887035168</v>
      </c>
      <c r="G28" s="77">
        <v>-1271887035168</v>
      </c>
      <c r="I28" s="77">
        <f t="shared" si="0"/>
        <v>0</v>
      </c>
      <c r="K28" s="77">
        <v>1470000</v>
      </c>
      <c r="M28" s="77">
        <v>1271887035168</v>
      </c>
      <c r="O28" s="77">
        <v>-1244119142175</v>
      </c>
      <c r="Q28" s="74">
        <f t="shared" si="1"/>
        <v>27767892993</v>
      </c>
      <c r="R28" s="74"/>
    </row>
    <row r="29" spans="1:18" ht="21.75" customHeight="1" x14ac:dyDescent="0.2">
      <c r="A29" s="76" t="s">
        <v>88</v>
      </c>
      <c r="C29" s="77">
        <v>761000</v>
      </c>
      <c r="E29" s="77">
        <v>688473567709</v>
      </c>
      <c r="G29" s="77">
        <v>-684401632549</v>
      </c>
      <c r="I29" s="77">
        <f t="shared" si="0"/>
        <v>4071935160</v>
      </c>
      <c r="K29" s="77">
        <v>761000</v>
      </c>
      <c r="M29" s="77">
        <v>688473567709</v>
      </c>
      <c r="O29" s="77">
        <v>-680329697388</v>
      </c>
      <c r="Q29" s="74">
        <f t="shared" si="1"/>
        <v>8143870321</v>
      </c>
      <c r="R29" s="74"/>
    </row>
    <row r="30" spans="1:18" ht="21.75" customHeight="1" x14ac:dyDescent="0.2">
      <c r="A30" s="76" t="s">
        <v>91</v>
      </c>
      <c r="C30" s="77">
        <v>2302610</v>
      </c>
      <c r="E30" s="77">
        <v>1810759069508</v>
      </c>
      <c r="G30" s="77">
        <v>-1864433641111</v>
      </c>
      <c r="I30" s="77">
        <f t="shared" si="0"/>
        <v>-53674571603</v>
      </c>
      <c r="K30" s="77">
        <v>2302610</v>
      </c>
      <c r="M30" s="77">
        <v>1810759069509</v>
      </c>
      <c r="O30" s="77">
        <v>-1817598705353</v>
      </c>
      <c r="Q30" s="74">
        <f t="shared" si="1"/>
        <v>-6839635844</v>
      </c>
      <c r="R30" s="74"/>
    </row>
    <row r="31" spans="1:18" ht="21.75" customHeight="1" x14ac:dyDescent="0.2">
      <c r="A31" s="76" t="s">
        <v>94</v>
      </c>
      <c r="C31" s="77">
        <v>600000</v>
      </c>
      <c r="E31" s="77">
        <v>485735737500</v>
      </c>
      <c r="G31" s="77">
        <v>-477148409400</v>
      </c>
      <c r="I31" s="77">
        <f t="shared" si="0"/>
        <v>8587328100</v>
      </c>
      <c r="K31" s="77">
        <v>600000</v>
      </c>
      <c r="M31" s="77">
        <v>485735737500</v>
      </c>
      <c r="O31" s="77">
        <v>-477148409400</v>
      </c>
      <c r="Q31" s="74">
        <f t="shared" si="1"/>
        <v>8587328100</v>
      </c>
      <c r="R31" s="74"/>
    </row>
    <row r="32" spans="1:18" ht="21.75" customHeight="1" x14ac:dyDescent="0.2">
      <c r="A32" s="76" t="s">
        <v>97</v>
      </c>
      <c r="C32" s="77">
        <v>2155</v>
      </c>
      <c r="E32" s="77">
        <v>1887862741</v>
      </c>
      <c r="G32" s="77">
        <v>-1874235470</v>
      </c>
      <c r="I32" s="77">
        <f t="shared" si="0"/>
        <v>13627271</v>
      </c>
      <c r="K32" s="77">
        <v>2155</v>
      </c>
      <c r="M32" s="77">
        <v>1887862741</v>
      </c>
      <c r="O32" s="77">
        <v>-1860707274</v>
      </c>
      <c r="Q32" s="74">
        <f t="shared" si="1"/>
        <v>27155467</v>
      </c>
      <c r="R32" s="74"/>
    </row>
    <row r="33" spans="1:18" ht="21.75" customHeight="1" x14ac:dyDescent="0.2">
      <c r="A33" s="76" t="s">
        <v>100</v>
      </c>
      <c r="C33" s="77">
        <v>995000</v>
      </c>
      <c r="E33" s="77">
        <v>814501673765</v>
      </c>
      <c r="G33" s="77">
        <v>-783633667375</v>
      </c>
      <c r="I33" s="77">
        <f t="shared" si="0"/>
        <v>30868006390</v>
      </c>
      <c r="K33" s="77">
        <v>995000</v>
      </c>
      <c r="M33" s="77">
        <v>814501673765</v>
      </c>
      <c r="O33" s="77">
        <v>-783633667375</v>
      </c>
      <c r="Q33" s="74">
        <f t="shared" si="1"/>
        <v>30868006390</v>
      </c>
      <c r="R33" s="74"/>
    </row>
    <row r="34" spans="1:18" ht="21.75" customHeight="1" x14ac:dyDescent="0.2">
      <c r="A34" s="76" t="s">
        <v>103</v>
      </c>
      <c r="C34" s="77">
        <v>1260000</v>
      </c>
      <c r="E34" s="77">
        <v>993272014507</v>
      </c>
      <c r="G34" s="77">
        <v>-986937660686</v>
      </c>
      <c r="I34" s="77">
        <f t="shared" si="0"/>
        <v>6334353821</v>
      </c>
      <c r="K34" s="77">
        <v>1260000</v>
      </c>
      <c r="M34" s="77">
        <v>993272014507</v>
      </c>
      <c r="O34" s="77">
        <v>-986937660686</v>
      </c>
      <c r="Q34" s="74">
        <f t="shared" si="1"/>
        <v>6334353821</v>
      </c>
      <c r="R34" s="74"/>
    </row>
    <row r="35" spans="1:18" ht="21.75" customHeight="1" x14ac:dyDescent="0.2">
      <c r="A35" s="76" t="s">
        <v>106</v>
      </c>
      <c r="C35" s="77">
        <v>620000</v>
      </c>
      <c r="E35" s="77">
        <v>492278777786</v>
      </c>
      <c r="G35" s="77">
        <v>-477945975487</v>
      </c>
      <c r="I35" s="77">
        <f t="shared" si="0"/>
        <v>14332802299</v>
      </c>
      <c r="K35" s="77">
        <v>620000</v>
      </c>
      <c r="M35" s="77">
        <v>492278777786</v>
      </c>
      <c r="O35" s="77">
        <v>-501040810838</v>
      </c>
      <c r="Q35" s="74">
        <f t="shared" si="1"/>
        <v>-8762033052</v>
      </c>
      <c r="R35" s="74"/>
    </row>
    <row r="36" spans="1:18" ht="21.75" customHeight="1" x14ac:dyDescent="0.2">
      <c r="A36" s="76" t="s">
        <v>109</v>
      </c>
      <c r="C36" s="77">
        <v>1230000</v>
      </c>
      <c r="E36" s="77">
        <v>1031107680171</v>
      </c>
      <c r="G36" s="77">
        <v>-1023560816011</v>
      </c>
      <c r="I36" s="77">
        <f t="shared" si="0"/>
        <v>7546864160</v>
      </c>
      <c r="K36" s="77">
        <v>1230000</v>
      </c>
      <c r="M36" s="77">
        <v>1031107680171</v>
      </c>
      <c r="O36" s="77">
        <v>-1016069271754</v>
      </c>
      <c r="Q36" s="74">
        <f t="shared" si="1"/>
        <v>15038408417</v>
      </c>
      <c r="R36" s="74"/>
    </row>
    <row r="37" spans="1:18" ht="21.75" customHeight="1" x14ac:dyDescent="0.2">
      <c r="A37" s="76" t="s">
        <v>112</v>
      </c>
      <c r="C37" s="77">
        <v>1240000</v>
      </c>
      <c r="E37" s="77">
        <v>1020708687700</v>
      </c>
      <c r="G37" s="77">
        <v>-994682846950</v>
      </c>
      <c r="I37" s="77">
        <f t="shared" si="0"/>
        <v>26025840750</v>
      </c>
      <c r="K37" s="77">
        <v>1240000</v>
      </c>
      <c r="M37" s="77">
        <v>1020708687700</v>
      </c>
      <c r="O37" s="77">
        <v>-997111925420</v>
      </c>
      <c r="Q37" s="74">
        <f t="shared" si="1"/>
        <v>23596762280</v>
      </c>
      <c r="R37" s="74"/>
    </row>
    <row r="38" spans="1:18" ht="21.75" customHeight="1" x14ac:dyDescent="0.2">
      <c r="A38" s="76" t="s">
        <v>115</v>
      </c>
      <c r="C38" s="77">
        <v>620000</v>
      </c>
      <c r="E38" s="77">
        <v>511221871875</v>
      </c>
      <c r="G38" s="77">
        <v>-496114490982</v>
      </c>
      <c r="I38" s="77">
        <f t="shared" si="0"/>
        <v>15107380893</v>
      </c>
      <c r="K38" s="77">
        <v>620000</v>
      </c>
      <c r="M38" s="77">
        <v>511221871875</v>
      </c>
      <c r="O38" s="77">
        <v>-488449261218</v>
      </c>
      <c r="Q38" s="74">
        <f t="shared" si="1"/>
        <v>22772610657</v>
      </c>
      <c r="R38" s="74"/>
    </row>
    <row r="39" spans="1:18" ht="21.75" customHeight="1" x14ac:dyDescent="0.2">
      <c r="A39" s="76" t="s">
        <v>177</v>
      </c>
      <c r="C39" s="77">
        <v>0</v>
      </c>
      <c r="E39" s="77">
        <v>0</v>
      </c>
      <c r="G39" s="77">
        <v>0</v>
      </c>
      <c r="I39" s="77">
        <v>0</v>
      </c>
      <c r="K39" s="77">
        <v>0</v>
      </c>
      <c r="M39" s="77">
        <v>0</v>
      </c>
      <c r="O39" s="77">
        <v>-6015991372</v>
      </c>
      <c r="Q39" s="74">
        <f t="shared" si="1"/>
        <v>-6015991372</v>
      </c>
      <c r="R39" s="74"/>
    </row>
    <row r="40" spans="1:18" ht="21.75" customHeight="1" x14ac:dyDescent="0.2">
      <c r="A40" s="76" t="s">
        <v>118</v>
      </c>
      <c r="C40" s="77">
        <v>1900000</v>
      </c>
      <c r="E40" s="77">
        <v>1531099011975</v>
      </c>
      <c r="G40" s="77">
        <v>-1487862575625</v>
      </c>
      <c r="I40" s="77">
        <f>E40+G40</f>
        <v>43236436350</v>
      </c>
      <c r="K40" s="77">
        <v>1900000</v>
      </c>
      <c r="M40" s="77">
        <v>1531099011975</v>
      </c>
      <c r="O40" s="77">
        <v>-1487862575625</v>
      </c>
      <c r="Q40" s="74">
        <f t="shared" si="1"/>
        <v>43236436350</v>
      </c>
      <c r="R40" s="79"/>
    </row>
    <row r="41" spans="1:18" ht="21.75" customHeight="1" x14ac:dyDescent="0.2">
      <c r="A41" s="76" t="s">
        <v>63</v>
      </c>
      <c r="C41" s="77">
        <v>609147</v>
      </c>
      <c r="E41" s="77">
        <v>2125520014842</v>
      </c>
      <c r="G41" s="77">
        <v>-2078744050805</v>
      </c>
      <c r="I41" s="77">
        <f>E41+G41</f>
        <v>46775964037</v>
      </c>
      <c r="K41" s="77">
        <v>609147</v>
      </c>
      <c r="M41" s="77">
        <v>2125520014842</v>
      </c>
      <c r="O41" s="77">
        <v>-2032997407546</v>
      </c>
      <c r="Q41" s="74">
        <f t="shared" si="1"/>
        <v>92522607296</v>
      </c>
      <c r="R41" s="74"/>
    </row>
    <row r="42" spans="1:18" ht="21.75" customHeight="1" thickBot="1" x14ac:dyDescent="0.25">
      <c r="A42" s="80" t="s">
        <v>22</v>
      </c>
      <c r="C42" s="81">
        <f t="shared" ref="C42:Q42" si="2">SUM(C8:C41)</f>
        <v>59948277</v>
      </c>
      <c r="D42" s="81">
        <f t="shared" si="2"/>
        <v>0</v>
      </c>
      <c r="E42" s="81">
        <f t="shared" si="2"/>
        <v>15873257064675</v>
      </c>
      <c r="F42" s="81">
        <f t="shared" si="2"/>
        <v>0</v>
      </c>
      <c r="G42" s="81">
        <f t="shared" si="2"/>
        <v>-15730530794436</v>
      </c>
      <c r="H42" s="81">
        <f t="shared" si="2"/>
        <v>0</v>
      </c>
      <c r="I42" s="81">
        <f t="shared" si="2"/>
        <v>143896863839</v>
      </c>
      <c r="J42" s="81">
        <f t="shared" si="2"/>
        <v>0</v>
      </c>
      <c r="K42" s="81">
        <f t="shared" si="2"/>
        <v>59948277</v>
      </c>
      <c r="L42" s="81">
        <f t="shared" si="2"/>
        <v>0</v>
      </c>
      <c r="M42" s="81">
        <f>SUM(M8:M41)</f>
        <v>15873257024678</v>
      </c>
      <c r="N42" s="81">
        <f t="shared" si="2"/>
        <v>0</v>
      </c>
      <c r="O42" s="81">
        <f t="shared" si="2"/>
        <v>-15638313465904</v>
      </c>
      <c r="P42" s="81">
        <f t="shared" si="2"/>
        <v>0</v>
      </c>
      <c r="Q42" s="81">
        <f t="shared" si="2"/>
        <v>234943558774</v>
      </c>
      <c r="R42" s="82"/>
    </row>
    <row r="43" spans="1:18" ht="13.5" thickTop="1" x14ac:dyDescent="0.2">
      <c r="M43" s="83"/>
      <c r="Q43" s="84">
        <v>234943558774</v>
      </c>
    </row>
    <row r="44" spans="1:18" x14ac:dyDescent="0.2">
      <c r="E44" s="84"/>
      <c r="I44" s="84">
        <v>143896863839</v>
      </c>
      <c r="M44" s="83"/>
      <c r="Q44" s="84">
        <f>Q42-Q43</f>
        <v>0</v>
      </c>
    </row>
    <row r="45" spans="1:18" x14ac:dyDescent="0.2">
      <c r="E45" s="84"/>
      <c r="I45" s="84">
        <f>I44-I42</f>
        <v>0</v>
      </c>
      <c r="M45" s="83"/>
      <c r="Q45" s="84"/>
    </row>
    <row r="46" spans="1:18" x14ac:dyDescent="0.2">
      <c r="E46" s="84"/>
      <c r="I46" s="84"/>
      <c r="M46" s="83"/>
      <c r="Q46" s="84">
        <v>234943558774</v>
      </c>
    </row>
    <row r="47" spans="1:18" x14ac:dyDescent="0.2">
      <c r="E47" s="84"/>
      <c r="M47" s="83"/>
    </row>
    <row r="48" spans="1:18" x14ac:dyDescent="0.2">
      <c r="M48" s="83"/>
    </row>
  </sheetData>
  <mergeCells count="1">
    <mergeCell ref="A21:B21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7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2"/>
    <row r="5" spans="1:49" ht="14.45" customHeight="1" x14ac:dyDescent="0.2">
      <c r="A5" s="55" t="s">
        <v>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</row>
    <row r="6" spans="1:49" ht="14.45" customHeight="1" x14ac:dyDescent="0.2">
      <c r="I6" s="50" t="s">
        <v>7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C6" s="50" t="s">
        <v>9</v>
      </c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0" t="s">
        <v>24</v>
      </c>
      <c r="B8" s="50"/>
      <c r="C8" s="50"/>
      <c r="D8" s="50"/>
      <c r="E8" s="50"/>
      <c r="F8" s="50"/>
      <c r="G8" s="50"/>
      <c r="I8" s="50" t="s">
        <v>25</v>
      </c>
      <c r="J8" s="50"/>
      <c r="K8" s="50"/>
      <c r="M8" s="50" t="s">
        <v>26</v>
      </c>
      <c r="N8" s="50"/>
      <c r="O8" s="50"/>
      <c r="Q8" s="50" t="s">
        <v>27</v>
      </c>
      <c r="R8" s="50"/>
      <c r="S8" s="50"/>
      <c r="T8" s="50"/>
      <c r="U8" s="50"/>
      <c r="W8" s="50" t="s">
        <v>28</v>
      </c>
      <c r="X8" s="50"/>
      <c r="Y8" s="50"/>
      <c r="Z8" s="50"/>
      <c r="AA8" s="50"/>
      <c r="AC8" s="50" t="s">
        <v>25</v>
      </c>
      <c r="AD8" s="50"/>
      <c r="AE8" s="50"/>
      <c r="AF8" s="50"/>
      <c r="AG8" s="50"/>
      <c r="AI8" s="50" t="s">
        <v>26</v>
      </c>
      <c r="AJ8" s="50"/>
      <c r="AK8" s="50"/>
      <c r="AM8" s="50" t="s">
        <v>27</v>
      </c>
      <c r="AN8" s="50"/>
      <c r="AO8" s="50"/>
      <c r="AQ8" s="50" t="s">
        <v>28</v>
      </c>
      <c r="AR8" s="50"/>
      <c r="AS8" s="50"/>
    </row>
    <row r="9" spans="1:49" ht="14.45" customHeight="1" x14ac:dyDescent="0.2">
      <c r="A9" s="55" t="s">
        <v>29</v>
      </c>
      <c r="B9" s="56"/>
      <c r="C9" s="56"/>
      <c r="D9" s="56"/>
      <c r="E9" s="56"/>
      <c r="F9" s="56"/>
      <c r="G9" s="56"/>
      <c r="H9" s="55"/>
      <c r="I9" s="56"/>
      <c r="J9" s="56"/>
      <c r="K9" s="56"/>
      <c r="L9" s="55"/>
      <c r="M9" s="56"/>
      <c r="N9" s="56"/>
      <c r="O9" s="56"/>
      <c r="P9" s="55"/>
      <c r="Q9" s="56"/>
      <c r="R9" s="56"/>
      <c r="S9" s="56"/>
      <c r="T9" s="56"/>
      <c r="U9" s="56"/>
      <c r="V9" s="55"/>
      <c r="W9" s="56"/>
      <c r="X9" s="56"/>
      <c r="Y9" s="56"/>
      <c r="Z9" s="56"/>
      <c r="AA9" s="56"/>
      <c r="AB9" s="55"/>
      <c r="AC9" s="56"/>
      <c r="AD9" s="56"/>
      <c r="AE9" s="56"/>
      <c r="AF9" s="56"/>
      <c r="AG9" s="56"/>
      <c r="AH9" s="55"/>
      <c r="AI9" s="56"/>
      <c r="AJ9" s="56"/>
      <c r="AK9" s="56"/>
      <c r="AL9" s="55"/>
      <c r="AM9" s="56"/>
      <c r="AN9" s="56"/>
      <c r="AO9" s="56"/>
      <c r="AP9" s="55"/>
      <c r="AQ9" s="56"/>
      <c r="AR9" s="56"/>
      <c r="AS9" s="56"/>
      <c r="AT9" s="55"/>
      <c r="AU9" s="55"/>
      <c r="AV9" s="55"/>
      <c r="AW9" s="55"/>
    </row>
    <row r="10" spans="1:49" ht="14.45" customHeight="1" x14ac:dyDescent="0.2">
      <c r="C10" s="50" t="s">
        <v>7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50" t="s">
        <v>9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9" ht="14.45" customHeight="1" x14ac:dyDescent="0.2">
      <c r="A11" s="2" t="s">
        <v>24</v>
      </c>
      <c r="C11" s="4" t="s">
        <v>30</v>
      </c>
      <c r="D11" s="3"/>
      <c r="E11" s="4" t="s">
        <v>31</v>
      </c>
      <c r="F11" s="3"/>
      <c r="G11" s="54" t="s">
        <v>32</v>
      </c>
      <c r="H11" s="54"/>
      <c r="I11" s="54"/>
      <c r="J11" s="3"/>
      <c r="K11" s="54" t="s">
        <v>33</v>
      </c>
      <c r="L11" s="54"/>
      <c r="M11" s="54"/>
      <c r="N11" s="3"/>
      <c r="O11" s="54" t="s">
        <v>26</v>
      </c>
      <c r="P11" s="54"/>
      <c r="Q11" s="54"/>
      <c r="R11" s="3"/>
      <c r="S11" s="54" t="s">
        <v>27</v>
      </c>
      <c r="T11" s="54"/>
      <c r="U11" s="54"/>
      <c r="V11" s="54"/>
      <c r="W11" s="54"/>
      <c r="Y11" s="54" t="s">
        <v>30</v>
      </c>
      <c r="Z11" s="54"/>
      <c r="AA11" s="54"/>
      <c r="AB11" s="54"/>
      <c r="AC11" s="54"/>
      <c r="AD11" s="3"/>
      <c r="AE11" s="54" t="s">
        <v>31</v>
      </c>
      <c r="AF11" s="54"/>
      <c r="AG11" s="54"/>
      <c r="AH11" s="54"/>
      <c r="AI11" s="54"/>
      <c r="AJ11" s="3"/>
      <c r="AK11" s="54" t="s">
        <v>32</v>
      </c>
      <c r="AL11" s="54"/>
      <c r="AM11" s="54"/>
      <c r="AN11" s="3"/>
      <c r="AO11" s="54" t="s">
        <v>33</v>
      </c>
      <c r="AP11" s="54"/>
      <c r="AQ11" s="54"/>
      <c r="AR11" s="3"/>
      <c r="AS11" s="54" t="s">
        <v>26</v>
      </c>
      <c r="AT11" s="54"/>
      <c r="AU11" s="3"/>
      <c r="AV11" s="4" t="s">
        <v>27</v>
      </c>
    </row>
    <row r="12" spans="1:49" ht="14.45" customHeight="1" x14ac:dyDescent="0.2">
      <c r="A12" s="55" t="s">
        <v>34</v>
      </c>
      <c r="B12" s="55"/>
      <c r="C12" s="56"/>
      <c r="D12" s="55"/>
      <c r="E12" s="56"/>
      <c r="F12" s="55"/>
      <c r="G12" s="56"/>
      <c r="H12" s="56"/>
      <c r="I12" s="56"/>
      <c r="J12" s="55"/>
      <c r="K12" s="56"/>
      <c r="L12" s="56"/>
      <c r="M12" s="56"/>
      <c r="N12" s="55"/>
      <c r="O12" s="56"/>
      <c r="P12" s="56"/>
      <c r="Q12" s="56"/>
      <c r="R12" s="55"/>
      <c r="S12" s="56"/>
      <c r="T12" s="56"/>
      <c r="U12" s="56"/>
      <c r="V12" s="56"/>
      <c r="W12" s="56"/>
      <c r="X12" s="55"/>
      <c r="Y12" s="56"/>
      <c r="Z12" s="56"/>
      <c r="AA12" s="56"/>
      <c r="AB12" s="56"/>
      <c r="AC12" s="56"/>
      <c r="AD12" s="55"/>
      <c r="AE12" s="56"/>
      <c r="AF12" s="56"/>
      <c r="AG12" s="56"/>
      <c r="AH12" s="56"/>
      <c r="AI12" s="56"/>
      <c r="AJ12" s="55"/>
      <c r="AK12" s="56"/>
      <c r="AL12" s="56"/>
      <c r="AM12" s="56"/>
      <c r="AN12" s="55"/>
      <c r="AO12" s="56"/>
      <c r="AP12" s="56"/>
      <c r="AQ12" s="56"/>
      <c r="AR12" s="55"/>
      <c r="AS12" s="56"/>
      <c r="AT12" s="56"/>
      <c r="AU12" s="55"/>
      <c r="AV12" s="56"/>
      <c r="AW12" s="55"/>
    </row>
    <row r="13" spans="1:49" ht="14.45" customHeight="1" x14ac:dyDescent="0.2">
      <c r="C13" s="50" t="s">
        <v>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O13" s="50" t="s">
        <v>9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49" ht="14.45" customHeight="1" x14ac:dyDescent="0.2">
      <c r="A14" s="2" t="s">
        <v>24</v>
      </c>
      <c r="C14" s="4" t="s">
        <v>31</v>
      </c>
      <c r="D14" s="3"/>
      <c r="E14" s="4" t="s">
        <v>33</v>
      </c>
      <c r="F14" s="3"/>
      <c r="G14" s="54" t="s">
        <v>26</v>
      </c>
      <c r="H14" s="54"/>
      <c r="I14" s="54"/>
      <c r="J14" s="3"/>
      <c r="K14" s="54" t="s">
        <v>27</v>
      </c>
      <c r="L14" s="54"/>
      <c r="M14" s="54"/>
      <c r="O14" s="54" t="s">
        <v>31</v>
      </c>
      <c r="P14" s="54"/>
      <c r="Q14" s="54"/>
      <c r="R14" s="54"/>
      <c r="S14" s="54"/>
      <c r="T14" s="3"/>
      <c r="U14" s="54" t="s">
        <v>33</v>
      </c>
      <c r="V14" s="54"/>
      <c r="W14" s="54"/>
      <c r="X14" s="54"/>
      <c r="Y14" s="54"/>
      <c r="Z14" s="3"/>
      <c r="AA14" s="54" t="s">
        <v>26</v>
      </c>
      <c r="AB14" s="54"/>
      <c r="AC14" s="54"/>
      <c r="AD14" s="54"/>
      <c r="AE14" s="54"/>
      <c r="AF14" s="3"/>
      <c r="AG14" s="54" t="s">
        <v>27</v>
      </c>
      <c r="AH14" s="54"/>
      <c r="AI14" s="5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E23"/>
  <sheetViews>
    <sheetView rightToLeft="1" workbookViewId="0">
      <selection activeCell="G21" sqref="G21"/>
    </sheetView>
  </sheetViews>
  <sheetFormatPr defaultRowHeight="12.75" x14ac:dyDescent="0.2"/>
  <cols>
    <col min="1" max="1" width="5.140625" customWidth="1"/>
    <col min="2" max="2" width="20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" customWidth="1"/>
    <col min="12" max="12" width="1.28515625" customWidth="1"/>
    <col min="13" max="13" width="16.140625" bestFit="1" customWidth="1"/>
    <col min="14" max="14" width="1.28515625" customWidth="1"/>
    <col min="15" max="15" width="13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7.7109375" customWidth="1"/>
    <col min="26" max="26" width="1.28515625" customWidth="1"/>
    <col min="27" max="27" width="15.5703125" customWidth="1"/>
    <col min="28" max="28" width="0.28515625" customWidth="1"/>
    <col min="30" max="30" width="12.42578125" bestFit="1" customWidth="1"/>
  </cols>
  <sheetData>
    <row r="1" spans="1:3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31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31" ht="14.45" customHeight="1" x14ac:dyDescent="0.2"/>
    <row r="5" spans="1:31" ht="14.45" customHeight="1" x14ac:dyDescent="0.2">
      <c r="A5" s="1" t="s">
        <v>35</v>
      </c>
      <c r="B5" s="55" t="s">
        <v>36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1" ht="14.45" customHeight="1" x14ac:dyDescent="0.2">
      <c r="E6" s="50" t="s">
        <v>7</v>
      </c>
      <c r="F6" s="50"/>
      <c r="G6" s="50"/>
      <c r="H6" s="50"/>
      <c r="I6" s="50"/>
      <c r="K6" s="50" t="s">
        <v>8</v>
      </c>
      <c r="L6" s="50"/>
      <c r="M6" s="50"/>
      <c r="N6" s="50"/>
      <c r="O6" s="50"/>
      <c r="P6" s="50"/>
      <c r="Q6" s="50"/>
      <c r="S6" s="50" t="s">
        <v>9</v>
      </c>
      <c r="T6" s="50"/>
      <c r="U6" s="50"/>
      <c r="V6" s="50"/>
      <c r="W6" s="50"/>
      <c r="X6" s="50"/>
      <c r="Y6" s="50"/>
      <c r="Z6" s="50"/>
      <c r="AA6" s="50"/>
    </row>
    <row r="7" spans="1:31" ht="14.45" customHeight="1" x14ac:dyDescent="0.2">
      <c r="E7" s="3"/>
      <c r="F7" s="3"/>
      <c r="G7" s="3"/>
      <c r="H7" s="3"/>
      <c r="I7" s="3"/>
      <c r="K7" s="54" t="s">
        <v>37</v>
      </c>
      <c r="L7" s="54"/>
      <c r="M7" s="54"/>
      <c r="N7" s="3"/>
      <c r="O7" s="54" t="s">
        <v>38</v>
      </c>
      <c r="P7" s="54"/>
      <c r="Q7" s="54"/>
      <c r="S7" s="3"/>
      <c r="T7" s="3"/>
      <c r="U7" s="3"/>
      <c r="V7" s="3"/>
      <c r="W7" s="3"/>
      <c r="X7" s="3"/>
      <c r="Y7" s="3"/>
      <c r="Z7" s="3"/>
      <c r="AA7" s="3"/>
    </row>
    <row r="8" spans="1:31" ht="14.45" customHeight="1" x14ac:dyDescent="0.2">
      <c r="A8" s="50" t="s">
        <v>39</v>
      </c>
      <c r="B8" s="50"/>
      <c r="D8" s="50" t="s">
        <v>40</v>
      </c>
      <c r="E8" s="5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41</v>
      </c>
      <c r="W8" s="2" t="s">
        <v>14</v>
      </c>
      <c r="Y8" s="2" t="s">
        <v>15</v>
      </c>
      <c r="AA8" s="2" t="s">
        <v>18</v>
      </c>
      <c r="AE8">
        <v>36927222877314</v>
      </c>
    </row>
    <row r="9" spans="1:31" ht="21.75" customHeight="1" x14ac:dyDescent="0.2">
      <c r="A9" s="51" t="s">
        <v>42</v>
      </c>
      <c r="B9" s="51"/>
      <c r="D9" s="52">
        <v>2461</v>
      </c>
      <c r="E9" s="52"/>
      <c r="G9" s="6">
        <v>59989973399</v>
      </c>
      <c r="I9" s="6">
        <v>108010779780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36572771</v>
      </c>
      <c r="W9" s="6">
        <v>59989973399</v>
      </c>
      <c r="Y9" s="6">
        <v>90005589431</v>
      </c>
      <c r="AA9" s="7">
        <v>0.24</v>
      </c>
      <c r="AD9" s="36">
        <f t="shared" ref="AD9:AD20" si="0">Y9/$AE$8</f>
        <v>2.4373776963957489E-3</v>
      </c>
    </row>
    <row r="10" spans="1:31" ht="21.75" customHeight="1" x14ac:dyDescent="0.2">
      <c r="A10" s="53" t="s">
        <v>43</v>
      </c>
      <c r="B10" s="53"/>
      <c r="D10" s="47">
        <v>5000000</v>
      </c>
      <c r="E10" s="47"/>
      <c r="G10" s="9">
        <v>50058000000</v>
      </c>
      <c r="I10" s="9">
        <v>54624075000</v>
      </c>
      <c r="K10" s="9">
        <v>0</v>
      </c>
      <c r="M10" s="9">
        <v>0</v>
      </c>
      <c r="O10" s="9">
        <v>0</v>
      </c>
      <c r="Q10" s="9">
        <v>0</v>
      </c>
      <c r="S10" s="9">
        <v>5000000</v>
      </c>
      <c r="U10" s="9">
        <v>10950</v>
      </c>
      <c r="W10" s="9">
        <v>50058000000</v>
      </c>
      <c r="Y10" s="9">
        <v>54624075000</v>
      </c>
      <c r="AA10" s="10">
        <v>0.15</v>
      </c>
      <c r="AD10" s="36">
        <f t="shared" si="0"/>
        <v>1.4792359333785142E-3</v>
      </c>
    </row>
    <row r="11" spans="1:31" ht="21.75" customHeight="1" x14ac:dyDescent="0.2">
      <c r="A11" s="53" t="s">
        <v>44</v>
      </c>
      <c r="B11" s="53"/>
      <c r="D11" s="47">
        <v>17469614</v>
      </c>
      <c r="E11" s="47"/>
      <c r="G11" s="9">
        <v>177933583930</v>
      </c>
      <c r="I11" s="9">
        <v>216371930672</v>
      </c>
      <c r="K11" s="9">
        <v>0</v>
      </c>
      <c r="M11" s="9">
        <v>0</v>
      </c>
      <c r="O11" s="9">
        <v>0</v>
      </c>
      <c r="Q11" s="9">
        <v>0</v>
      </c>
      <c r="S11" s="9">
        <v>17469614</v>
      </c>
      <c r="U11" s="9">
        <v>13155</v>
      </c>
      <c r="W11" s="9">
        <v>177933583930</v>
      </c>
      <c r="Y11" s="9">
        <v>229546189354</v>
      </c>
      <c r="AA11" s="10">
        <v>0.62</v>
      </c>
      <c r="AD11" s="36">
        <f t="shared" si="0"/>
        <v>6.2161779702914026E-3</v>
      </c>
    </row>
    <row r="12" spans="1:31" ht="21.75" customHeight="1" x14ac:dyDescent="0.2">
      <c r="A12" s="53" t="s">
        <v>45</v>
      </c>
      <c r="B12" s="53"/>
      <c r="D12" s="47">
        <v>700000</v>
      </c>
      <c r="E12" s="47"/>
      <c r="G12" s="9">
        <v>10018441020</v>
      </c>
      <c r="I12" s="9">
        <v>10466072540</v>
      </c>
      <c r="K12" s="9">
        <v>0</v>
      </c>
      <c r="M12" s="9">
        <v>0</v>
      </c>
      <c r="O12" s="9">
        <v>0</v>
      </c>
      <c r="Q12" s="9">
        <v>0</v>
      </c>
      <c r="S12" s="9">
        <v>700000</v>
      </c>
      <c r="U12" s="9">
        <v>14047</v>
      </c>
      <c r="W12" s="9">
        <v>10018441020</v>
      </c>
      <c r="Y12" s="9">
        <v>9810284330</v>
      </c>
      <c r="AA12" s="10">
        <v>0.03</v>
      </c>
      <c r="AD12" s="36">
        <f t="shared" si="0"/>
        <v>2.6566537003319804E-4</v>
      </c>
    </row>
    <row r="13" spans="1:31" ht="21.75" customHeight="1" x14ac:dyDescent="0.2">
      <c r="A13" s="53" t="s">
        <v>46</v>
      </c>
      <c r="B13" s="53"/>
      <c r="D13" s="47">
        <v>2000000</v>
      </c>
      <c r="E13" s="47"/>
      <c r="G13" s="9">
        <v>20024000000</v>
      </c>
      <c r="I13" s="9">
        <v>32023525600</v>
      </c>
      <c r="K13" s="9">
        <v>0</v>
      </c>
      <c r="M13" s="9">
        <v>0</v>
      </c>
      <c r="O13" s="9">
        <v>-2000000</v>
      </c>
      <c r="Q13" s="9">
        <v>38768964675</v>
      </c>
      <c r="S13" s="9">
        <v>0</v>
      </c>
      <c r="U13" s="9">
        <v>0</v>
      </c>
      <c r="W13" s="9">
        <v>0</v>
      </c>
      <c r="Y13" s="9">
        <v>0</v>
      </c>
      <c r="AA13" s="10">
        <v>0</v>
      </c>
      <c r="AD13" s="36">
        <f t="shared" si="0"/>
        <v>0</v>
      </c>
    </row>
    <row r="14" spans="1:31" ht="21.75" customHeight="1" x14ac:dyDescent="0.2">
      <c r="A14" s="53" t="s">
        <v>47</v>
      </c>
      <c r="B14" s="53"/>
      <c r="D14" s="47">
        <v>3600000</v>
      </c>
      <c r="E14" s="47"/>
      <c r="G14" s="9">
        <v>40161206969</v>
      </c>
      <c r="I14" s="9">
        <v>58070232000</v>
      </c>
      <c r="K14" s="9">
        <v>0</v>
      </c>
      <c r="M14" s="9">
        <v>0</v>
      </c>
      <c r="O14" s="9">
        <v>-2000000</v>
      </c>
      <c r="Q14" s="9">
        <v>38601622502</v>
      </c>
      <c r="S14" s="9">
        <v>1600000</v>
      </c>
      <c r="U14" s="9">
        <v>17702</v>
      </c>
      <c r="W14" s="9">
        <v>17849425325</v>
      </c>
      <c r="Y14" s="9">
        <v>28289212160</v>
      </c>
      <c r="AA14" s="10">
        <v>0.08</v>
      </c>
      <c r="AD14" s="36">
        <f t="shared" si="0"/>
        <v>7.6608014239216711E-4</v>
      </c>
    </row>
    <row r="15" spans="1:31" ht="21.75" customHeight="1" x14ac:dyDescent="0.2">
      <c r="A15" s="53" t="s">
        <v>48</v>
      </c>
      <c r="B15" s="53"/>
      <c r="D15" s="47">
        <v>4282580</v>
      </c>
      <c r="E15" s="47"/>
      <c r="G15" s="9">
        <v>50212066346</v>
      </c>
      <c r="I15" s="9">
        <v>65287315408</v>
      </c>
      <c r="K15" s="9">
        <v>0</v>
      </c>
      <c r="M15" s="9">
        <v>0</v>
      </c>
      <c r="O15" s="9">
        <v>0</v>
      </c>
      <c r="Q15" s="9">
        <v>0</v>
      </c>
      <c r="S15" s="9">
        <v>4282580</v>
      </c>
      <c r="U15" s="9">
        <v>15290</v>
      </c>
      <c r="W15" s="9">
        <v>50212066346</v>
      </c>
      <c r="Y15" s="9">
        <v>65330042709</v>
      </c>
      <c r="AA15" s="10">
        <v>0.18</v>
      </c>
      <c r="AD15" s="36">
        <f t="shared" si="0"/>
        <v>1.7691566713817272E-3</v>
      </c>
    </row>
    <row r="16" spans="1:31" ht="21.75" customHeight="1" x14ac:dyDescent="0.2">
      <c r="A16" s="53" t="s">
        <v>49</v>
      </c>
      <c r="B16" s="53"/>
      <c r="D16" s="47">
        <v>1724881</v>
      </c>
      <c r="E16" s="47"/>
      <c r="G16" s="9">
        <v>19999995195</v>
      </c>
      <c r="I16" s="9">
        <v>30934015854</v>
      </c>
      <c r="K16" s="9">
        <v>0</v>
      </c>
      <c r="M16" s="9">
        <v>0</v>
      </c>
      <c r="O16" s="9">
        <v>0</v>
      </c>
      <c r="Q16" s="9">
        <v>0</v>
      </c>
      <c r="S16" s="9">
        <v>1724881</v>
      </c>
      <c r="U16" s="9">
        <v>15768</v>
      </c>
      <c r="W16" s="9">
        <v>19999995195</v>
      </c>
      <c r="Y16" s="9">
        <v>27197923608</v>
      </c>
      <c r="AA16" s="10">
        <v>7.0000000000000007E-2</v>
      </c>
      <c r="AD16" s="36">
        <f t="shared" si="0"/>
        <v>7.3652772910547972E-4</v>
      </c>
    </row>
    <row r="17" spans="1:30" ht="21.75" customHeight="1" x14ac:dyDescent="0.2">
      <c r="A17" s="53" t="s">
        <v>50</v>
      </c>
      <c r="B17" s="53"/>
      <c r="D17" s="47">
        <v>156312</v>
      </c>
      <c r="E17" s="47"/>
      <c r="G17" s="9">
        <v>99999684128</v>
      </c>
      <c r="I17" s="9">
        <v>193895637280</v>
      </c>
      <c r="K17" s="9">
        <v>0</v>
      </c>
      <c r="M17" s="9">
        <v>0</v>
      </c>
      <c r="O17" s="9">
        <v>0</v>
      </c>
      <c r="Q17" s="9">
        <v>0</v>
      </c>
      <c r="S17" s="9">
        <v>156312</v>
      </c>
      <c r="U17" s="9">
        <v>1150336</v>
      </c>
      <c r="W17" s="9">
        <v>99999684128</v>
      </c>
      <c r="Y17" s="9">
        <v>179811300832</v>
      </c>
      <c r="AA17" s="10">
        <v>0.49</v>
      </c>
      <c r="AD17" s="36">
        <f t="shared" si="0"/>
        <v>4.8693426372570766E-3</v>
      </c>
    </row>
    <row r="18" spans="1:30" ht="21.75" customHeight="1" x14ac:dyDescent="0.2">
      <c r="A18" s="53" t="s">
        <v>51</v>
      </c>
      <c r="B18" s="53"/>
      <c r="D18" s="47">
        <v>67601</v>
      </c>
      <c r="E18" s="47"/>
      <c r="G18" s="9">
        <v>20024907003</v>
      </c>
      <c r="I18" s="9">
        <v>31692480711</v>
      </c>
      <c r="K18" s="9">
        <v>378930</v>
      </c>
      <c r="M18" s="9">
        <v>180218181935</v>
      </c>
      <c r="O18" s="9">
        <v>0</v>
      </c>
      <c r="Q18" s="9">
        <v>0</v>
      </c>
      <c r="S18" s="9">
        <v>446531</v>
      </c>
      <c r="U18" s="9">
        <v>535795</v>
      </c>
      <c r="W18" s="9">
        <v>200243088938</v>
      </c>
      <c r="Y18" s="9">
        <v>238961978252</v>
      </c>
      <c r="AA18" s="10">
        <v>0.65</v>
      </c>
      <c r="AD18" s="36">
        <f t="shared" si="0"/>
        <v>6.4711602886011977E-3</v>
      </c>
    </row>
    <row r="19" spans="1:30" ht="21.75" customHeight="1" x14ac:dyDescent="0.2">
      <c r="A19" s="53" t="s">
        <v>52</v>
      </c>
      <c r="B19" s="53"/>
      <c r="D19" s="47">
        <v>56916</v>
      </c>
      <c r="E19" s="47"/>
      <c r="G19" s="9">
        <v>62181568569</v>
      </c>
      <c r="I19" s="9">
        <v>82960855432</v>
      </c>
      <c r="K19" s="9">
        <v>0</v>
      </c>
      <c r="M19" s="9">
        <v>0</v>
      </c>
      <c r="O19" s="9">
        <v>0</v>
      </c>
      <c r="Q19" s="9">
        <v>0</v>
      </c>
      <c r="S19" s="9">
        <v>56916</v>
      </c>
      <c r="U19" s="9">
        <v>1245088</v>
      </c>
      <c r="W19" s="9">
        <v>62181568569</v>
      </c>
      <c r="Y19" s="9">
        <v>70865408608</v>
      </c>
      <c r="AA19" s="10">
        <v>0.19</v>
      </c>
      <c r="AD19" s="36">
        <f t="shared" si="0"/>
        <v>1.9190559995112902E-3</v>
      </c>
    </row>
    <row r="20" spans="1:30" ht="21.75" customHeight="1" x14ac:dyDescent="0.2">
      <c r="A20" s="46" t="s">
        <v>53</v>
      </c>
      <c r="B20" s="46"/>
      <c r="D20" s="48">
        <v>89441</v>
      </c>
      <c r="E20" s="48"/>
      <c r="G20" s="13">
        <v>89999287933</v>
      </c>
      <c r="I20" s="13">
        <v>138725674230</v>
      </c>
      <c r="K20" s="13">
        <v>0</v>
      </c>
      <c r="M20" s="13">
        <v>0</v>
      </c>
      <c r="O20" s="13">
        <v>0</v>
      </c>
      <c r="Q20" s="13">
        <v>0</v>
      </c>
      <c r="S20" s="13">
        <v>89441</v>
      </c>
      <c r="U20" s="13">
        <v>1545552</v>
      </c>
      <c r="W20" s="13">
        <v>89999287933</v>
      </c>
      <c r="Y20" s="13">
        <v>138235716432</v>
      </c>
      <c r="AA20" s="14">
        <v>0.37</v>
      </c>
      <c r="AD20" s="36">
        <f t="shared" si="0"/>
        <v>3.7434636471654144E-3</v>
      </c>
    </row>
    <row r="21" spans="1:30" ht="21.75" thickBot="1" x14ac:dyDescent="0.25">
      <c r="A21" s="49" t="s">
        <v>22</v>
      </c>
      <c r="B21" s="49"/>
      <c r="D21" s="57">
        <f>SUM(D9:E20)</f>
        <v>35149806</v>
      </c>
      <c r="E21" s="57"/>
      <c r="G21" s="16">
        <f>SUM(G9:G20)</f>
        <v>700602714492</v>
      </c>
      <c r="I21" s="16">
        <f>SUM(I9:I20)</f>
        <v>1023062594507</v>
      </c>
      <c r="K21" s="16">
        <f>SUM(K9:K20)</f>
        <v>378930</v>
      </c>
      <c r="M21" s="16">
        <f>SUM(M9:M20)</f>
        <v>180218181935</v>
      </c>
      <c r="O21" s="16">
        <f>SUM(O9:O20)</f>
        <v>-4000000</v>
      </c>
      <c r="Q21" s="16">
        <f>SUM(Q9:Q20)</f>
        <v>77370587177</v>
      </c>
      <c r="S21" s="16">
        <f>SUM(S9:S20)</f>
        <v>31528736</v>
      </c>
      <c r="U21" s="16"/>
      <c r="W21" s="16">
        <f>SUM(W9:W20)</f>
        <v>838485114783</v>
      </c>
      <c r="Y21" s="16">
        <f>SUM(Y9:Y20)</f>
        <v>1132677720716</v>
      </c>
      <c r="AA21" s="40">
        <f>SUM(AA9:AA20)</f>
        <v>3.0700000000000003</v>
      </c>
      <c r="AD21" s="41">
        <f>SUM(AD9:AD20)</f>
        <v>3.0673244085513217E-2</v>
      </c>
    </row>
    <row r="22" spans="1:30" x14ac:dyDescent="0.2">
      <c r="G22">
        <v>700602714492</v>
      </c>
      <c r="I22">
        <v>1023062594507</v>
      </c>
      <c r="W22">
        <v>838485114783</v>
      </c>
      <c r="Y22">
        <v>1132677720716</v>
      </c>
    </row>
    <row r="23" spans="1:30" x14ac:dyDescent="0.2">
      <c r="G23" s="22">
        <f>G21-G22</f>
        <v>0</v>
      </c>
      <c r="I23" s="22">
        <f>I21-I22</f>
        <v>0</v>
      </c>
      <c r="W23" s="22">
        <f>W21-W22</f>
        <v>0</v>
      </c>
      <c r="Y23" s="22">
        <f>Y21-Y22</f>
        <v>0</v>
      </c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V42"/>
  <sheetViews>
    <sheetView rightToLeft="1" view="pageBreakPreview" topLeftCell="A2" zoomScale="70" zoomScaleNormal="100" zoomScaleSheetLayoutView="70" workbookViewId="0">
      <selection activeCell="AJ17" sqref="AJ17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5703125" bestFit="1" customWidth="1"/>
    <col min="19" max="19" width="1.28515625" customWidth="1"/>
    <col min="20" max="20" width="21.42578125" bestFit="1" customWidth="1"/>
    <col min="21" max="21" width="1.28515625" customWidth="1"/>
    <col min="22" max="22" width="13" customWidth="1"/>
    <col min="23" max="23" width="1.28515625" customWidth="1"/>
    <col min="24" max="24" width="19" bestFit="1" customWidth="1"/>
    <col min="25" max="25" width="1.28515625" customWidth="1"/>
    <col min="26" max="26" width="13" customWidth="1"/>
    <col min="27" max="27" width="1.28515625" customWidth="1"/>
    <col min="28" max="28" width="17.28515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1.42578125" bestFit="1" customWidth="1"/>
    <col min="35" max="35" width="1.28515625" customWidth="1"/>
    <col min="36" max="36" width="22.5703125" bestFit="1" customWidth="1"/>
    <col min="37" max="37" width="1.28515625" customWidth="1"/>
    <col min="38" max="38" width="14.28515625" customWidth="1"/>
    <col min="39" max="39" width="0.28515625" customWidth="1"/>
    <col min="44" max="44" width="23.85546875" customWidth="1"/>
    <col min="45" max="45" width="32.140625" customWidth="1"/>
    <col min="46" max="46" width="24.140625" bestFit="1" customWidth="1"/>
    <col min="47" max="47" width="20.28515625" bestFit="1" customWidth="1"/>
    <col min="48" max="48" width="13.140625" bestFit="1" customWidth="1"/>
  </cols>
  <sheetData>
    <row r="1" spans="1:4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4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8" ht="14.45" customHeight="1" x14ac:dyDescent="0.2"/>
    <row r="5" spans="1:48" ht="14.45" customHeight="1" x14ac:dyDescent="0.2">
      <c r="A5" s="1" t="s">
        <v>54</v>
      </c>
      <c r="B5" s="55" t="s">
        <v>55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</row>
    <row r="6" spans="1:48" ht="14.45" customHeight="1" x14ac:dyDescent="0.2">
      <c r="A6" s="50" t="s">
        <v>56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4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4" t="s">
        <v>10</v>
      </c>
      <c r="W7" s="54"/>
      <c r="X7" s="54"/>
      <c r="Y7" s="3"/>
      <c r="Z7" s="54" t="s">
        <v>11</v>
      </c>
      <c r="AA7" s="54"/>
      <c r="AB7" s="54"/>
      <c r="AD7" s="3"/>
      <c r="AE7" s="3"/>
      <c r="AF7" s="3"/>
      <c r="AG7" s="3"/>
      <c r="AH7" s="3"/>
      <c r="AI7" s="3"/>
      <c r="AJ7" s="3"/>
      <c r="AK7" s="3"/>
      <c r="AL7" s="3"/>
      <c r="AP7">
        <v>36927222877314</v>
      </c>
    </row>
    <row r="8" spans="1:48" ht="14.45" customHeight="1" x14ac:dyDescent="0.2">
      <c r="A8" s="50" t="s">
        <v>57</v>
      </c>
      <c r="B8" s="50"/>
      <c r="D8" s="2" t="s">
        <v>58</v>
      </c>
      <c r="F8" s="2" t="s">
        <v>59</v>
      </c>
      <c r="H8" s="2" t="s">
        <v>60</v>
      </c>
      <c r="J8" s="2" t="s">
        <v>61</v>
      </c>
      <c r="L8" s="2" t="s">
        <v>62</v>
      </c>
      <c r="N8" s="2" t="s">
        <v>28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8" ht="21.75" customHeight="1" x14ac:dyDescent="0.2">
      <c r="A9" s="51" t="s">
        <v>63</v>
      </c>
      <c r="B9" s="51"/>
      <c r="D9" s="5" t="s">
        <v>64</v>
      </c>
      <c r="F9" s="5" t="s">
        <v>64</v>
      </c>
      <c r="H9" s="5" t="s">
        <v>65</v>
      </c>
      <c r="J9" s="5" t="s">
        <v>66</v>
      </c>
      <c r="L9" s="7">
        <v>0</v>
      </c>
      <c r="N9" s="7">
        <v>0</v>
      </c>
      <c r="P9" s="6">
        <v>609147</v>
      </c>
      <c r="R9" s="6">
        <v>1979727750000</v>
      </c>
      <c r="T9" s="6">
        <v>2078744050805</v>
      </c>
      <c r="V9" s="6">
        <v>0</v>
      </c>
      <c r="X9" s="6">
        <v>0</v>
      </c>
      <c r="Z9" s="6">
        <v>0</v>
      </c>
      <c r="AB9" s="6">
        <v>0</v>
      </c>
      <c r="AD9" s="6">
        <v>609147</v>
      </c>
      <c r="AF9" s="6">
        <v>3491870</v>
      </c>
      <c r="AH9" s="6">
        <v>1979727750000</v>
      </c>
      <c r="AJ9" s="6">
        <v>2125520014842</v>
      </c>
      <c r="AL9" s="7">
        <v>5.76</v>
      </c>
      <c r="AO9" s="36">
        <f t="shared" ref="AO9:AO28" si="0">AJ9/$AP$7</f>
        <v>5.7559703904725514E-2</v>
      </c>
      <c r="AQ9">
        <v>2125520014842</v>
      </c>
      <c r="AR9">
        <f>VLOOKUP(AQ9,AJ9:AJ28,1,0)</f>
        <v>2125520014842</v>
      </c>
      <c r="AS9" t="s">
        <v>67</v>
      </c>
      <c r="AT9" s="24">
        <f>VLOOKUP(AS9,A9:AJ28,36,0)</f>
        <v>78887081812</v>
      </c>
      <c r="AU9" s="24">
        <v>78887081813</v>
      </c>
      <c r="AV9">
        <f>AT9-AU9</f>
        <v>-1</v>
      </c>
    </row>
    <row r="10" spans="1:48" ht="21.75" customHeight="1" x14ac:dyDescent="0.2">
      <c r="A10" s="53" t="s">
        <v>67</v>
      </c>
      <c r="B10" s="53"/>
      <c r="D10" s="8" t="s">
        <v>64</v>
      </c>
      <c r="F10" s="8" t="s">
        <v>64</v>
      </c>
      <c r="H10" s="8" t="s">
        <v>68</v>
      </c>
      <c r="J10" s="8" t="s">
        <v>69</v>
      </c>
      <c r="L10" s="10">
        <v>0</v>
      </c>
      <c r="N10" s="10">
        <v>0</v>
      </c>
      <c r="P10" s="9">
        <v>90000</v>
      </c>
      <c r="R10" s="9">
        <v>51129265500</v>
      </c>
      <c r="T10" s="9">
        <v>77267962687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877000</v>
      </c>
      <c r="AH10" s="9">
        <v>51129265500</v>
      </c>
      <c r="AJ10" s="9">
        <v>78887081812</v>
      </c>
      <c r="AL10" s="10">
        <v>0.21</v>
      </c>
      <c r="AO10" s="36">
        <f t="shared" si="0"/>
        <v>2.1362852569252848E-3</v>
      </c>
      <c r="AQ10">
        <v>0</v>
      </c>
      <c r="AR10">
        <f t="shared" ref="AR10:AR27" si="1">VLOOKUP(AQ10,AJ10:AJ29,1,0)</f>
        <v>0</v>
      </c>
      <c r="AS10" t="s">
        <v>70</v>
      </c>
      <c r="AT10" s="24">
        <f t="shared" ref="AT10:AT26" si="2">VLOOKUP(AS10,A10:AJ29,36,0)</f>
        <v>83005242254</v>
      </c>
      <c r="AU10" s="24">
        <v>83005242255</v>
      </c>
      <c r="AV10">
        <f t="shared" ref="AV10:AV26" si="3">AT10-AU10</f>
        <v>-1</v>
      </c>
    </row>
    <row r="11" spans="1:48" ht="21.75" customHeight="1" x14ac:dyDescent="0.2">
      <c r="A11" s="53" t="s">
        <v>70</v>
      </c>
      <c r="B11" s="53"/>
      <c r="D11" s="8" t="s">
        <v>64</v>
      </c>
      <c r="F11" s="8" t="s">
        <v>64</v>
      </c>
      <c r="H11" s="8" t="s">
        <v>71</v>
      </c>
      <c r="J11" s="8" t="s">
        <v>72</v>
      </c>
      <c r="L11" s="10">
        <v>0</v>
      </c>
      <c r="N11" s="10">
        <v>0</v>
      </c>
      <c r="P11" s="9">
        <v>84989</v>
      </c>
      <c r="R11" s="9">
        <v>45774871682</v>
      </c>
      <c r="T11" s="9">
        <v>80712636427</v>
      </c>
      <c r="V11" s="9">
        <v>0</v>
      </c>
      <c r="X11" s="9">
        <v>0</v>
      </c>
      <c r="Z11" s="9">
        <v>0</v>
      </c>
      <c r="AB11" s="9">
        <v>0</v>
      </c>
      <c r="AD11" s="9">
        <v>84989</v>
      </c>
      <c r="AF11" s="9">
        <v>977190</v>
      </c>
      <c r="AH11" s="9">
        <v>45774871682</v>
      </c>
      <c r="AJ11" s="9">
        <v>83005242254</v>
      </c>
      <c r="AL11" s="10">
        <v>0.22</v>
      </c>
      <c r="AO11" s="36">
        <f t="shared" si="0"/>
        <v>2.2478062466212085E-3</v>
      </c>
      <c r="AQ11">
        <v>0</v>
      </c>
      <c r="AR11">
        <f t="shared" si="1"/>
        <v>0</v>
      </c>
      <c r="AS11" t="s">
        <v>76</v>
      </c>
      <c r="AT11" s="24">
        <f t="shared" si="2"/>
        <v>523985166058</v>
      </c>
      <c r="AU11" s="24">
        <v>572617053745</v>
      </c>
      <c r="AV11">
        <f t="shared" si="3"/>
        <v>-48631887687</v>
      </c>
    </row>
    <row r="12" spans="1:48" ht="21.75" customHeight="1" x14ac:dyDescent="0.2">
      <c r="A12" s="53" t="s">
        <v>73</v>
      </c>
      <c r="B12" s="53"/>
      <c r="D12" s="8" t="s">
        <v>64</v>
      </c>
      <c r="F12" s="8" t="s">
        <v>64</v>
      </c>
      <c r="H12" s="8" t="s">
        <v>74</v>
      </c>
      <c r="J12" s="8" t="s">
        <v>75</v>
      </c>
      <c r="L12" s="10">
        <v>18</v>
      </c>
      <c r="N12" s="10">
        <v>18</v>
      </c>
      <c r="P12" s="9">
        <v>178727</v>
      </c>
      <c r="R12" s="9">
        <v>178756894268</v>
      </c>
      <c r="T12" s="9">
        <v>178629817193</v>
      </c>
      <c r="V12" s="9">
        <v>0</v>
      </c>
      <c r="X12" s="9">
        <v>0</v>
      </c>
      <c r="Z12" s="9">
        <v>178727</v>
      </c>
      <c r="AB12" s="9">
        <v>178668817195</v>
      </c>
      <c r="AD12" s="9">
        <v>0</v>
      </c>
      <c r="AF12" s="9">
        <v>0</v>
      </c>
      <c r="AH12" s="9">
        <v>0</v>
      </c>
      <c r="AJ12" s="9">
        <v>0</v>
      </c>
      <c r="AL12" s="10">
        <v>0</v>
      </c>
      <c r="AO12" s="36">
        <f t="shared" si="0"/>
        <v>0</v>
      </c>
      <c r="AQ12">
        <v>48631887687</v>
      </c>
      <c r="AR12" t="e">
        <f t="shared" si="1"/>
        <v>#N/A</v>
      </c>
      <c r="AS12" t="s">
        <v>79</v>
      </c>
      <c r="AT12" s="24">
        <f t="shared" si="2"/>
        <v>925785730138</v>
      </c>
      <c r="AU12" s="24">
        <v>1030302348581</v>
      </c>
      <c r="AV12">
        <f t="shared" si="3"/>
        <v>-104516618443</v>
      </c>
    </row>
    <row r="13" spans="1:48" ht="21.75" customHeight="1" x14ac:dyDescent="0.2">
      <c r="A13" s="53" t="s">
        <v>76</v>
      </c>
      <c r="B13" s="53"/>
      <c r="D13" s="8" t="s">
        <v>64</v>
      </c>
      <c r="F13" s="8" t="s">
        <v>64</v>
      </c>
      <c r="H13" s="8" t="s">
        <v>77</v>
      </c>
      <c r="J13" s="8" t="s">
        <v>78</v>
      </c>
      <c r="L13" s="10">
        <v>23</v>
      </c>
      <c r="N13" s="10">
        <v>23</v>
      </c>
      <c r="P13" s="9">
        <v>527966</v>
      </c>
      <c r="R13" s="9">
        <v>499999640980</v>
      </c>
      <c r="T13" s="9">
        <v>521214851736</v>
      </c>
      <c r="V13" s="9">
        <v>0</v>
      </c>
      <c r="X13" s="9">
        <v>0</v>
      </c>
      <c r="Z13" s="9">
        <v>0</v>
      </c>
      <c r="AB13" s="9">
        <v>0</v>
      </c>
      <c r="AD13" s="9">
        <v>527966</v>
      </c>
      <c r="AF13" s="9">
        <v>993000</v>
      </c>
      <c r="AH13" s="9">
        <v>499999640980</v>
      </c>
      <c r="AJ13" s="9">
        <v>523985166058</v>
      </c>
      <c r="AL13" s="10">
        <v>1.42</v>
      </c>
      <c r="AO13" s="36">
        <f t="shared" si="0"/>
        <v>1.4189671608906905E-2</v>
      </c>
      <c r="AQ13">
        <v>104516618442</v>
      </c>
      <c r="AR13" t="e">
        <f t="shared" si="1"/>
        <v>#N/A</v>
      </c>
      <c r="AS13" t="s">
        <v>82</v>
      </c>
      <c r="AT13" s="24">
        <f t="shared" si="2"/>
        <v>326902150250</v>
      </c>
      <c r="AU13" s="24">
        <v>346186167724</v>
      </c>
      <c r="AV13">
        <f t="shared" si="3"/>
        <v>-19284017474</v>
      </c>
    </row>
    <row r="14" spans="1:48" ht="21.75" customHeight="1" x14ac:dyDescent="0.2">
      <c r="A14" s="53" t="s">
        <v>79</v>
      </c>
      <c r="B14" s="53"/>
      <c r="D14" s="8" t="s">
        <v>64</v>
      </c>
      <c r="F14" s="8" t="s">
        <v>64</v>
      </c>
      <c r="H14" s="8" t="s">
        <v>80</v>
      </c>
      <c r="J14" s="8" t="s">
        <v>81</v>
      </c>
      <c r="L14" s="10">
        <v>23</v>
      </c>
      <c r="N14" s="10">
        <v>23</v>
      </c>
      <c r="P14" s="9">
        <v>1053200</v>
      </c>
      <c r="R14" s="9">
        <v>1000118720000</v>
      </c>
      <c r="T14" s="9">
        <v>932101494073</v>
      </c>
      <c r="V14" s="9">
        <v>0</v>
      </c>
      <c r="X14" s="9">
        <v>0</v>
      </c>
      <c r="Z14" s="9">
        <v>0</v>
      </c>
      <c r="AB14" s="9">
        <v>0</v>
      </c>
      <c r="AD14" s="9">
        <v>1053200</v>
      </c>
      <c r="AF14" s="9">
        <v>879500</v>
      </c>
      <c r="AH14" s="9">
        <v>1000118720000</v>
      </c>
      <c r="AJ14" s="9">
        <v>925785730138</v>
      </c>
      <c r="AL14" s="10">
        <v>2.5099999999999998</v>
      </c>
      <c r="AO14" s="36">
        <f t="shared" si="0"/>
        <v>2.5070548446434904E-2</v>
      </c>
      <c r="AQ14">
        <v>19284017474</v>
      </c>
      <c r="AR14" t="e">
        <f t="shared" si="1"/>
        <v>#N/A</v>
      </c>
      <c r="AS14" t="s">
        <v>85</v>
      </c>
      <c r="AT14" s="24">
        <f t="shared" si="2"/>
        <v>1271887035168</v>
      </c>
      <c r="AU14" s="24">
        <v>1335687661752</v>
      </c>
      <c r="AV14">
        <f t="shared" si="3"/>
        <v>-63800626584</v>
      </c>
    </row>
    <row r="15" spans="1:48" ht="21.75" customHeight="1" x14ac:dyDescent="0.2">
      <c r="A15" s="53" t="s">
        <v>82</v>
      </c>
      <c r="B15" s="53"/>
      <c r="D15" s="8" t="s">
        <v>64</v>
      </c>
      <c r="F15" s="8" t="s">
        <v>64</v>
      </c>
      <c r="H15" s="8" t="s">
        <v>83</v>
      </c>
      <c r="J15" s="8" t="s">
        <v>84</v>
      </c>
      <c r="L15" s="10">
        <v>23</v>
      </c>
      <c r="N15" s="10">
        <v>23</v>
      </c>
      <c r="P15" s="9">
        <v>370000</v>
      </c>
      <c r="R15" s="9">
        <v>319873705882</v>
      </c>
      <c r="T15" s="9">
        <v>323573960937</v>
      </c>
      <c r="V15" s="9">
        <v>0</v>
      </c>
      <c r="X15" s="9">
        <v>0</v>
      </c>
      <c r="Z15" s="9">
        <v>0</v>
      </c>
      <c r="AB15" s="9">
        <v>0</v>
      </c>
      <c r="AD15" s="9">
        <v>370000</v>
      </c>
      <c r="AF15" s="9">
        <v>884000</v>
      </c>
      <c r="AH15" s="9">
        <v>319873705882</v>
      </c>
      <c r="AJ15" s="9">
        <v>326902150250</v>
      </c>
      <c r="AL15" s="10">
        <v>0.89</v>
      </c>
      <c r="AO15" s="36">
        <f t="shared" si="0"/>
        <v>8.8526058765938283E-3</v>
      </c>
      <c r="AQ15">
        <v>63800626583</v>
      </c>
      <c r="AR15" t="e">
        <f t="shared" si="1"/>
        <v>#N/A</v>
      </c>
      <c r="AS15" t="s">
        <v>88</v>
      </c>
      <c r="AT15" s="24">
        <f t="shared" si="2"/>
        <v>688473567709</v>
      </c>
      <c r="AU15" s="24">
        <v>742367762965</v>
      </c>
      <c r="AV15">
        <f t="shared" si="3"/>
        <v>-53894195256</v>
      </c>
    </row>
    <row r="16" spans="1:48" ht="21.75" customHeight="1" x14ac:dyDescent="0.2">
      <c r="A16" s="53" t="s">
        <v>85</v>
      </c>
      <c r="B16" s="53"/>
      <c r="D16" s="8" t="s">
        <v>64</v>
      </c>
      <c r="F16" s="8" t="s">
        <v>64</v>
      </c>
      <c r="H16" s="8" t="s">
        <v>86</v>
      </c>
      <c r="J16" s="8" t="s">
        <v>87</v>
      </c>
      <c r="L16" s="10">
        <v>23</v>
      </c>
      <c r="N16" s="10">
        <v>23</v>
      </c>
      <c r="P16" s="9">
        <v>1470000</v>
      </c>
      <c r="R16" s="9">
        <v>1267376223400</v>
      </c>
      <c r="T16" s="9">
        <v>1271887035168</v>
      </c>
      <c r="V16" s="9">
        <v>0</v>
      </c>
      <c r="X16" s="9">
        <v>0</v>
      </c>
      <c r="Z16" s="9">
        <v>0</v>
      </c>
      <c r="AB16" s="9">
        <v>0</v>
      </c>
      <c r="AD16" s="9">
        <v>1470000</v>
      </c>
      <c r="AF16" s="9">
        <v>865700</v>
      </c>
      <c r="AH16" s="9">
        <v>1267376223400</v>
      </c>
      <c r="AJ16" s="9">
        <v>1271887035168</v>
      </c>
      <c r="AL16" s="10">
        <v>3.44</v>
      </c>
      <c r="AO16" s="36">
        <f t="shared" si="0"/>
        <v>3.4443073051923859E-2</v>
      </c>
      <c r="AQ16">
        <v>53894195255</v>
      </c>
      <c r="AR16" t="e">
        <f t="shared" si="1"/>
        <v>#N/A</v>
      </c>
      <c r="AS16" t="s">
        <v>91</v>
      </c>
      <c r="AT16" s="24">
        <f t="shared" si="2"/>
        <v>1810759069509</v>
      </c>
      <c r="AU16" s="24">
        <v>1944174975662</v>
      </c>
      <c r="AV16">
        <f t="shared" si="3"/>
        <v>-133415906153</v>
      </c>
    </row>
    <row r="17" spans="1:48" ht="21.75" customHeight="1" x14ac:dyDescent="0.2">
      <c r="A17" s="53" t="s">
        <v>88</v>
      </c>
      <c r="B17" s="53"/>
      <c r="D17" s="8" t="s">
        <v>64</v>
      </c>
      <c r="F17" s="8" t="s">
        <v>64</v>
      </c>
      <c r="H17" s="8" t="s">
        <v>89</v>
      </c>
      <c r="J17" s="8" t="s">
        <v>90</v>
      </c>
      <c r="L17" s="10">
        <v>23</v>
      </c>
      <c r="N17" s="10">
        <v>23</v>
      </c>
      <c r="P17" s="9">
        <v>761000</v>
      </c>
      <c r="R17" s="9">
        <v>720195180000</v>
      </c>
      <c r="T17" s="9">
        <v>684401632549</v>
      </c>
      <c r="V17" s="9">
        <v>0</v>
      </c>
      <c r="X17" s="9">
        <v>0</v>
      </c>
      <c r="Z17" s="9">
        <v>0</v>
      </c>
      <c r="AB17" s="9">
        <v>0</v>
      </c>
      <c r="AD17" s="9">
        <v>761000</v>
      </c>
      <c r="AF17" s="9">
        <v>905188</v>
      </c>
      <c r="AH17" s="9">
        <v>720195180000</v>
      </c>
      <c r="AJ17" s="9">
        <v>688473567709</v>
      </c>
      <c r="AL17" s="10">
        <v>1.86</v>
      </c>
      <c r="AO17" s="36">
        <f t="shared" si="0"/>
        <v>1.8644065653037757E-2</v>
      </c>
      <c r="AQ17">
        <v>133415906154</v>
      </c>
      <c r="AR17" t="e">
        <f t="shared" si="1"/>
        <v>#N/A</v>
      </c>
      <c r="AS17" t="s">
        <v>94</v>
      </c>
      <c r="AT17" s="24">
        <f t="shared" si="2"/>
        <v>485735737500</v>
      </c>
      <c r="AU17" s="24">
        <v>507739699908</v>
      </c>
      <c r="AV17">
        <f t="shared" si="3"/>
        <v>-22003962408</v>
      </c>
    </row>
    <row r="18" spans="1:48" ht="21.75" customHeight="1" x14ac:dyDescent="0.2">
      <c r="A18" s="53" t="s">
        <v>91</v>
      </c>
      <c r="B18" s="53"/>
      <c r="D18" s="8" t="s">
        <v>64</v>
      </c>
      <c r="F18" s="8" t="s">
        <v>64</v>
      </c>
      <c r="H18" s="8" t="s">
        <v>92</v>
      </c>
      <c r="J18" s="8" t="s">
        <v>93</v>
      </c>
      <c r="L18" s="10">
        <v>23</v>
      </c>
      <c r="N18" s="10">
        <v>23</v>
      </c>
      <c r="P18" s="9">
        <v>2302610</v>
      </c>
      <c r="R18" s="9">
        <v>1856148363657</v>
      </c>
      <c r="T18" s="9">
        <v>1864433641112</v>
      </c>
      <c r="V18" s="9">
        <v>0</v>
      </c>
      <c r="X18" s="9">
        <v>0</v>
      </c>
      <c r="Z18" s="9">
        <v>0</v>
      </c>
      <c r="AB18" s="9">
        <v>0</v>
      </c>
      <c r="AD18" s="9">
        <v>2302610</v>
      </c>
      <c r="AF18" s="9">
        <v>786822</v>
      </c>
      <c r="AH18" s="9">
        <v>1856148363657</v>
      </c>
      <c r="AJ18" s="9">
        <v>1810759069509</v>
      </c>
      <c r="AL18" s="10">
        <v>4.9000000000000004</v>
      </c>
      <c r="AO18" s="36">
        <f t="shared" si="0"/>
        <v>4.90358854096615E-2</v>
      </c>
      <c r="AQ18">
        <v>22003962408</v>
      </c>
      <c r="AR18" t="e">
        <f t="shared" si="1"/>
        <v>#N/A</v>
      </c>
      <c r="AS18" t="s">
        <v>97</v>
      </c>
      <c r="AT18" s="24">
        <f t="shared" si="2"/>
        <v>1887862741</v>
      </c>
      <c r="AU18" s="24">
        <v>1942322832</v>
      </c>
      <c r="AV18">
        <f t="shared" si="3"/>
        <v>-54460091</v>
      </c>
    </row>
    <row r="19" spans="1:48" ht="21.75" customHeight="1" x14ac:dyDescent="0.2">
      <c r="A19" s="53" t="s">
        <v>94</v>
      </c>
      <c r="B19" s="53"/>
      <c r="D19" s="8" t="s">
        <v>64</v>
      </c>
      <c r="F19" s="8" t="s">
        <v>64</v>
      </c>
      <c r="H19" s="8" t="s">
        <v>95</v>
      </c>
      <c r="J19" s="8" t="s">
        <v>96</v>
      </c>
      <c r="L19" s="10">
        <v>23</v>
      </c>
      <c r="N19" s="10">
        <v>23</v>
      </c>
      <c r="P19" s="9">
        <v>600000</v>
      </c>
      <c r="R19" s="9">
        <v>477600000000</v>
      </c>
      <c r="T19" s="9">
        <v>477148409400</v>
      </c>
      <c r="V19" s="9">
        <v>0</v>
      </c>
      <c r="X19" s="9">
        <v>0</v>
      </c>
      <c r="Z19" s="9">
        <v>0</v>
      </c>
      <c r="AB19" s="9">
        <v>0</v>
      </c>
      <c r="AD19" s="9">
        <v>600000</v>
      </c>
      <c r="AF19" s="9">
        <v>810000</v>
      </c>
      <c r="AH19" s="9">
        <v>477600000000</v>
      </c>
      <c r="AJ19" s="9">
        <v>485735737500</v>
      </c>
      <c r="AL19" s="10">
        <v>1.32</v>
      </c>
      <c r="AO19" s="36">
        <f t="shared" si="0"/>
        <v>1.3153865892211694E-2</v>
      </c>
      <c r="AQ19">
        <v>54460091</v>
      </c>
      <c r="AR19" t="e">
        <f t="shared" si="1"/>
        <v>#N/A</v>
      </c>
      <c r="AS19" t="s">
        <v>100</v>
      </c>
      <c r="AT19" s="24">
        <f t="shared" si="2"/>
        <v>814501673765</v>
      </c>
      <c r="AU19" s="24">
        <v>835254715577</v>
      </c>
      <c r="AV19">
        <f t="shared" si="3"/>
        <v>-20753041812</v>
      </c>
    </row>
    <row r="20" spans="1:48" ht="21.75" customHeight="1" x14ac:dyDescent="0.2">
      <c r="A20" s="53" t="s">
        <v>97</v>
      </c>
      <c r="B20" s="53"/>
      <c r="D20" s="8" t="s">
        <v>64</v>
      </c>
      <c r="F20" s="8" t="s">
        <v>64</v>
      </c>
      <c r="H20" s="8" t="s">
        <v>98</v>
      </c>
      <c r="J20" s="8" t="s">
        <v>99</v>
      </c>
      <c r="L20" s="10">
        <v>23</v>
      </c>
      <c r="N20" s="10">
        <v>23</v>
      </c>
      <c r="P20" s="9">
        <v>2155</v>
      </c>
      <c r="R20" s="9">
        <v>2049900650</v>
      </c>
      <c r="T20" s="9">
        <v>1874235470</v>
      </c>
      <c r="V20" s="9">
        <v>0</v>
      </c>
      <c r="X20" s="9">
        <v>0</v>
      </c>
      <c r="Z20" s="9">
        <v>0</v>
      </c>
      <c r="AB20" s="9">
        <v>0</v>
      </c>
      <c r="AD20" s="9">
        <v>2155</v>
      </c>
      <c r="AF20" s="9">
        <v>876515</v>
      </c>
      <c r="AH20" s="9">
        <v>2049900650</v>
      </c>
      <c r="AJ20" s="9">
        <v>1887862741</v>
      </c>
      <c r="AL20" s="10">
        <v>0.01</v>
      </c>
      <c r="AO20" s="36">
        <f t="shared" si="0"/>
        <v>5.1123875393288678E-5</v>
      </c>
      <c r="AQ20">
        <v>20753041812</v>
      </c>
      <c r="AR20" t="e">
        <f t="shared" si="1"/>
        <v>#N/A</v>
      </c>
      <c r="AS20" t="s">
        <v>103</v>
      </c>
      <c r="AT20" s="24">
        <f t="shared" si="2"/>
        <v>993272014507</v>
      </c>
      <c r="AU20" s="24">
        <v>1006071845342</v>
      </c>
      <c r="AV20">
        <f t="shared" si="3"/>
        <v>-12799830835</v>
      </c>
    </row>
    <row r="21" spans="1:48" ht="21.75" customHeight="1" x14ac:dyDescent="0.2">
      <c r="A21" s="53" t="s">
        <v>100</v>
      </c>
      <c r="B21" s="53"/>
      <c r="D21" s="8" t="s">
        <v>64</v>
      </c>
      <c r="F21" s="8" t="s">
        <v>64</v>
      </c>
      <c r="H21" s="8" t="s">
        <v>101</v>
      </c>
      <c r="J21" s="8" t="s">
        <v>102</v>
      </c>
      <c r="L21" s="10">
        <v>23</v>
      </c>
      <c r="N21" s="10">
        <v>23</v>
      </c>
      <c r="P21" s="9">
        <v>995000</v>
      </c>
      <c r="R21" s="9">
        <v>788834599217</v>
      </c>
      <c r="T21" s="9">
        <v>783633667375</v>
      </c>
      <c r="V21" s="9">
        <v>0</v>
      </c>
      <c r="X21" s="9">
        <v>0</v>
      </c>
      <c r="Z21" s="9">
        <v>0</v>
      </c>
      <c r="AB21" s="9">
        <v>0</v>
      </c>
      <c r="AD21" s="9">
        <v>995000</v>
      </c>
      <c r="AF21" s="9">
        <v>819040</v>
      </c>
      <c r="AH21" s="9">
        <v>788834599217</v>
      </c>
      <c r="AJ21" s="9">
        <v>814501673765</v>
      </c>
      <c r="AL21" s="10">
        <v>2.21</v>
      </c>
      <c r="AO21" s="36">
        <f t="shared" si="0"/>
        <v>2.2056943639414156E-2</v>
      </c>
      <c r="AQ21">
        <v>12799830834</v>
      </c>
      <c r="AR21" t="e">
        <f t="shared" si="1"/>
        <v>#N/A</v>
      </c>
      <c r="AS21" t="s">
        <v>106</v>
      </c>
      <c r="AT21" s="24">
        <f t="shared" si="2"/>
        <v>492278777786</v>
      </c>
      <c r="AU21" s="24">
        <v>496108955196</v>
      </c>
      <c r="AV21">
        <f t="shared" si="3"/>
        <v>-3830177410</v>
      </c>
    </row>
    <row r="22" spans="1:48" ht="21.75" customHeight="1" x14ac:dyDescent="0.2">
      <c r="A22" s="53" t="s">
        <v>103</v>
      </c>
      <c r="B22" s="53"/>
      <c r="D22" s="8" t="s">
        <v>64</v>
      </c>
      <c r="F22" s="8" t="s">
        <v>64</v>
      </c>
      <c r="H22" s="8" t="s">
        <v>104</v>
      </c>
      <c r="J22" s="8" t="s">
        <v>105</v>
      </c>
      <c r="L22" s="10">
        <v>23</v>
      </c>
      <c r="N22" s="10">
        <v>23</v>
      </c>
      <c r="P22" s="9">
        <v>1260000</v>
      </c>
      <c r="R22" s="9">
        <v>1002446378062</v>
      </c>
      <c r="T22" s="9">
        <v>986937660686</v>
      </c>
      <c r="V22" s="9">
        <v>0</v>
      </c>
      <c r="X22" s="9">
        <v>0</v>
      </c>
      <c r="Z22" s="9">
        <v>0</v>
      </c>
      <c r="AB22" s="9">
        <v>0</v>
      </c>
      <c r="AD22" s="9">
        <v>1260000</v>
      </c>
      <c r="AF22" s="9">
        <v>788740</v>
      </c>
      <c r="AH22" s="9">
        <v>1002446378062</v>
      </c>
      <c r="AJ22" s="9">
        <v>993272014507</v>
      </c>
      <c r="AL22" s="10">
        <v>2.69</v>
      </c>
      <c r="AO22" s="36">
        <f t="shared" si="0"/>
        <v>2.6898096772861039E-2</v>
      </c>
      <c r="AQ22">
        <v>3830177410</v>
      </c>
      <c r="AR22" t="e">
        <f t="shared" si="1"/>
        <v>#N/A</v>
      </c>
      <c r="AS22" t="s">
        <v>109</v>
      </c>
      <c r="AT22" s="24">
        <f t="shared" si="2"/>
        <v>1031107680171</v>
      </c>
      <c r="AU22" s="24">
        <v>1159559695393</v>
      </c>
      <c r="AV22">
        <f t="shared" si="3"/>
        <v>-128452015222</v>
      </c>
    </row>
    <row r="23" spans="1:48" ht="21.75" customHeight="1" x14ac:dyDescent="0.2">
      <c r="A23" s="53" t="s">
        <v>106</v>
      </c>
      <c r="B23" s="53"/>
      <c r="D23" s="8" t="s">
        <v>64</v>
      </c>
      <c r="F23" s="8" t="s">
        <v>64</v>
      </c>
      <c r="H23" s="8" t="s">
        <v>107</v>
      </c>
      <c r="J23" s="8" t="s">
        <v>108</v>
      </c>
      <c r="L23" s="10">
        <v>23</v>
      </c>
      <c r="N23" s="10">
        <v>23</v>
      </c>
      <c r="P23" s="9">
        <v>620000</v>
      </c>
      <c r="R23" s="9">
        <v>491100000000</v>
      </c>
      <c r="T23" s="9">
        <v>477945975487</v>
      </c>
      <c r="V23" s="9">
        <v>0</v>
      </c>
      <c r="X23" s="9">
        <v>0</v>
      </c>
      <c r="Z23" s="9">
        <v>0</v>
      </c>
      <c r="AB23" s="9">
        <v>0</v>
      </c>
      <c r="AD23" s="9">
        <v>620000</v>
      </c>
      <c r="AF23" s="9">
        <v>794430</v>
      </c>
      <c r="AH23" s="9">
        <v>491100000000</v>
      </c>
      <c r="AJ23" s="9">
        <v>492278777786</v>
      </c>
      <c r="AL23" s="10">
        <v>1.33</v>
      </c>
      <c r="AO23" s="36">
        <f t="shared" si="0"/>
        <v>1.3331053337575198E-2</v>
      </c>
      <c r="AQ23">
        <v>128452015221</v>
      </c>
      <c r="AR23" t="e">
        <f t="shared" si="1"/>
        <v>#N/A</v>
      </c>
      <c r="AS23" t="s">
        <v>112</v>
      </c>
      <c r="AT23" s="24">
        <f t="shared" si="2"/>
        <v>1020708687700</v>
      </c>
      <c r="AU23" s="24">
        <v>1144225248032</v>
      </c>
      <c r="AV23">
        <f t="shared" si="3"/>
        <v>-123516560332</v>
      </c>
    </row>
    <row r="24" spans="1:48" ht="21.75" customHeight="1" x14ac:dyDescent="0.2">
      <c r="A24" s="53" t="s">
        <v>109</v>
      </c>
      <c r="B24" s="53"/>
      <c r="D24" s="8" t="s">
        <v>64</v>
      </c>
      <c r="F24" s="8" t="s">
        <v>64</v>
      </c>
      <c r="H24" s="8" t="s">
        <v>110</v>
      </c>
      <c r="J24" s="8" t="s">
        <v>111</v>
      </c>
      <c r="L24" s="10">
        <v>23</v>
      </c>
      <c r="N24" s="10">
        <v>23</v>
      </c>
      <c r="P24" s="9">
        <v>1230000</v>
      </c>
      <c r="R24" s="9">
        <v>1000597038937</v>
      </c>
      <c r="T24" s="9">
        <v>1023560816011</v>
      </c>
      <c r="V24" s="9">
        <v>0</v>
      </c>
      <c r="X24" s="9">
        <v>0</v>
      </c>
      <c r="Z24" s="9">
        <v>0</v>
      </c>
      <c r="AB24" s="9">
        <v>0</v>
      </c>
      <c r="AD24" s="9">
        <v>1230000</v>
      </c>
      <c r="AF24" s="9">
        <v>838755</v>
      </c>
      <c r="AH24" s="9">
        <v>1000597038937</v>
      </c>
      <c r="AJ24" s="9">
        <v>1031107680171</v>
      </c>
      <c r="AL24" s="10">
        <v>2.79</v>
      </c>
      <c r="AO24" s="36">
        <f t="shared" si="0"/>
        <v>2.7922697669324446E-2</v>
      </c>
      <c r="AQ24">
        <v>123516560332</v>
      </c>
      <c r="AR24" t="e">
        <f t="shared" si="1"/>
        <v>#N/A</v>
      </c>
      <c r="AS24" t="s">
        <v>115</v>
      </c>
      <c r="AT24" s="24">
        <f t="shared" si="2"/>
        <v>511221871875</v>
      </c>
      <c r="AU24" s="24">
        <v>567044078849</v>
      </c>
      <c r="AV24">
        <f t="shared" si="3"/>
        <v>-55822206974</v>
      </c>
    </row>
    <row r="25" spans="1:48" ht="21.75" customHeight="1" x14ac:dyDescent="0.2">
      <c r="A25" s="53" t="s">
        <v>112</v>
      </c>
      <c r="B25" s="53"/>
      <c r="D25" s="8" t="s">
        <v>64</v>
      </c>
      <c r="F25" s="8" t="s">
        <v>64</v>
      </c>
      <c r="H25" s="8" t="s">
        <v>113</v>
      </c>
      <c r="J25" s="8" t="s">
        <v>114</v>
      </c>
      <c r="L25" s="10">
        <v>23</v>
      </c>
      <c r="N25" s="10">
        <v>23</v>
      </c>
      <c r="P25" s="9">
        <v>1240000</v>
      </c>
      <c r="R25" s="9">
        <v>1000175646250</v>
      </c>
      <c r="T25" s="9">
        <v>994682846950</v>
      </c>
      <c r="V25" s="9">
        <v>0</v>
      </c>
      <c r="X25" s="9">
        <v>0</v>
      </c>
      <c r="Z25" s="9">
        <v>0</v>
      </c>
      <c r="AB25" s="9">
        <v>0</v>
      </c>
      <c r="AD25" s="9">
        <v>1240000</v>
      </c>
      <c r="AF25" s="9">
        <v>823600</v>
      </c>
      <c r="AH25" s="9">
        <v>1000175646250</v>
      </c>
      <c r="AJ25" s="9">
        <v>1020708687700</v>
      </c>
      <c r="AL25" s="10">
        <v>2.76</v>
      </c>
      <c r="AO25" s="36">
        <f t="shared" si="0"/>
        <v>2.764108991058371E-2</v>
      </c>
      <c r="AQ25">
        <v>55822206974</v>
      </c>
      <c r="AR25" t="e">
        <f t="shared" si="1"/>
        <v>#N/A</v>
      </c>
      <c r="AS25" t="s">
        <v>118</v>
      </c>
      <c r="AT25" s="24">
        <f t="shared" si="2"/>
        <v>1531099011975</v>
      </c>
      <c r="AU25" s="24">
        <v>1644546001205</v>
      </c>
      <c r="AV25">
        <f t="shared" si="3"/>
        <v>-113446989230</v>
      </c>
    </row>
    <row r="26" spans="1:48" ht="21.75" customHeight="1" x14ac:dyDescent="0.2">
      <c r="A26" s="53" t="s">
        <v>115</v>
      </c>
      <c r="B26" s="53"/>
      <c r="D26" s="8" t="s">
        <v>64</v>
      </c>
      <c r="F26" s="8" t="s">
        <v>64</v>
      </c>
      <c r="H26" s="8" t="s">
        <v>116</v>
      </c>
      <c r="J26" s="8" t="s">
        <v>117</v>
      </c>
      <c r="L26" s="10">
        <v>23</v>
      </c>
      <c r="N26" s="10">
        <v>23</v>
      </c>
      <c r="P26" s="9">
        <v>620000</v>
      </c>
      <c r="R26" s="9">
        <v>498583717500</v>
      </c>
      <c r="T26" s="9">
        <v>496114490982</v>
      </c>
      <c r="V26" s="9">
        <v>0</v>
      </c>
      <c r="X26" s="9">
        <v>0</v>
      </c>
      <c r="Z26" s="9">
        <v>0</v>
      </c>
      <c r="AB26" s="9">
        <v>0</v>
      </c>
      <c r="AD26" s="9">
        <v>620000</v>
      </c>
      <c r="AF26" s="9">
        <v>825000</v>
      </c>
      <c r="AH26" s="9">
        <v>498583717500</v>
      </c>
      <c r="AJ26" s="9">
        <v>511221871875</v>
      </c>
      <c r="AL26" s="10">
        <v>1.38</v>
      </c>
      <c r="AO26" s="36">
        <f t="shared" si="0"/>
        <v>1.3844037868037616E-2</v>
      </c>
      <c r="AQ26">
        <v>113446989230</v>
      </c>
      <c r="AR26" t="e">
        <f t="shared" si="1"/>
        <v>#N/A</v>
      </c>
      <c r="AS26" t="s">
        <v>120</v>
      </c>
      <c r="AT26" s="24">
        <f t="shared" si="2"/>
        <v>2000000000000</v>
      </c>
      <c r="AU26" s="24">
        <v>2068520547804</v>
      </c>
      <c r="AV26">
        <f t="shared" si="3"/>
        <v>-68520547804</v>
      </c>
    </row>
    <row r="27" spans="1:48" ht="21.75" customHeight="1" x14ac:dyDescent="0.2">
      <c r="A27" s="53" t="s">
        <v>118</v>
      </c>
      <c r="B27" s="53"/>
      <c r="D27" s="8" t="s">
        <v>64</v>
      </c>
      <c r="F27" s="8" t="s">
        <v>64</v>
      </c>
      <c r="H27" s="8" t="s">
        <v>65</v>
      </c>
      <c r="J27" s="8" t="s">
        <v>119</v>
      </c>
      <c r="L27" s="10">
        <v>23</v>
      </c>
      <c r="N27" s="10">
        <v>23</v>
      </c>
      <c r="P27" s="9">
        <v>0</v>
      </c>
      <c r="R27" s="9">
        <v>0</v>
      </c>
      <c r="T27" s="9">
        <v>0</v>
      </c>
      <c r="V27" s="9">
        <v>1900000</v>
      </c>
      <c r="X27" s="9">
        <v>1487862575625</v>
      </c>
      <c r="Z27" s="9">
        <v>0</v>
      </c>
      <c r="AB27" s="9">
        <v>0</v>
      </c>
      <c r="AD27" s="9">
        <v>1900000</v>
      </c>
      <c r="AF27" s="9">
        <v>806280</v>
      </c>
      <c r="AH27" s="9">
        <v>1487862575625</v>
      </c>
      <c r="AJ27" s="9">
        <v>1531099011975</v>
      </c>
      <c r="AL27" s="10">
        <v>4.1500000000000004</v>
      </c>
      <c r="AO27" s="36">
        <f t="shared" si="0"/>
        <v>4.1462609226312029E-2</v>
      </c>
      <c r="AQ27">
        <v>68520547804</v>
      </c>
      <c r="AR27" t="e">
        <f t="shared" si="1"/>
        <v>#N/A</v>
      </c>
      <c r="AT27" s="24"/>
      <c r="AU27" s="24"/>
    </row>
    <row r="28" spans="1:48" ht="21.75" customHeight="1" x14ac:dyDescent="0.2">
      <c r="A28" s="46" t="s">
        <v>120</v>
      </c>
      <c r="B28" s="46"/>
      <c r="D28" s="11" t="s">
        <v>121</v>
      </c>
      <c r="F28" s="11" t="s">
        <v>121</v>
      </c>
      <c r="H28" s="11" t="s">
        <v>122</v>
      </c>
      <c r="J28" s="11" t="s">
        <v>123</v>
      </c>
      <c r="L28" s="14">
        <v>20.5</v>
      </c>
      <c r="N28" s="14">
        <v>20.5</v>
      </c>
      <c r="P28" s="13">
        <v>2000000</v>
      </c>
      <c r="R28" s="13">
        <v>2000000000000</v>
      </c>
      <c r="T28" s="13">
        <v>2000000000000</v>
      </c>
      <c r="V28" s="13">
        <v>0</v>
      </c>
      <c r="X28" s="13">
        <v>0</v>
      </c>
      <c r="Z28" s="13">
        <v>0</v>
      </c>
      <c r="AB28" s="13">
        <v>0</v>
      </c>
      <c r="AD28" s="13">
        <v>2000000</v>
      </c>
      <c r="AF28" s="13">
        <v>1000000</v>
      </c>
      <c r="AH28" s="13">
        <v>2000000000000</v>
      </c>
      <c r="AJ28" s="13">
        <v>2000000000000</v>
      </c>
      <c r="AL28" s="14">
        <v>5.42</v>
      </c>
      <c r="AO28" s="36">
        <f t="shared" si="0"/>
        <v>5.4160585177085899E-2</v>
      </c>
      <c r="AT28" s="24"/>
      <c r="AU28" s="24"/>
    </row>
    <row r="29" spans="1:48" ht="21.75" customHeight="1" x14ac:dyDescent="0.2">
      <c r="A29" s="49" t="s">
        <v>22</v>
      </c>
      <c r="B29" s="49"/>
      <c r="D29" s="16"/>
      <c r="F29" s="16"/>
      <c r="H29" s="16"/>
      <c r="J29" s="16"/>
      <c r="L29" s="16"/>
      <c r="N29" s="16"/>
      <c r="P29" s="16">
        <f>SUM(P9:P28)</f>
        <v>16014794</v>
      </c>
      <c r="R29" s="16">
        <f>SUM(R9:R28)</f>
        <v>15180487895985</v>
      </c>
      <c r="T29" s="16">
        <f>SUM(T9:T28)</f>
        <v>15254865185048</v>
      </c>
      <c r="V29" s="16">
        <f>SUM(V9:V28)</f>
        <v>1900000</v>
      </c>
      <c r="X29" s="16">
        <f>SUM(X9:X28)</f>
        <v>1487862575625</v>
      </c>
      <c r="Z29" s="16">
        <f>SUM(Z9:Z28)</f>
        <v>178727</v>
      </c>
      <c r="AB29" s="16">
        <f>SUM(AB9:AB28)</f>
        <v>178668817195</v>
      </c>
      <c r="AD29" s="16">
        <f>SUM(AD9:AD28)</f>
        <v>17736067</v>
      </c>
      <c r="AF29" s="16"/>
      <c r="AH29" s="16">
        <f>SUM(AH9:AH28)</f>
        <v>16489593577342</v>
      </c>
      <c r="AJ29" s="16">
        <f>SUM(AJ9:AJ28)</f>
        <v>16717018375760</v>
      </c>
      <c r="AL29" s="17">
        <v>45.27</v>
      </c>
      <c r="AO29" s="41">
        <f>SUM(AO9:AO28)</f>
        <v>0.45270174882362979</v>
      </c>
      <c r="AT29" s="24"/>
      <c r="AU29" s="24"/>
    </row>
    <row r="30" spans="1:48" x14ac:dyDescent="0.2">
      <c r="R30">
        <v>15180487895985</v>
      </c>
      <c r="T30" s="24">
        <v>15254865185048</v>
      </c>
      <c r="AH30">
        <v>16489593577342</v>
      </c>
      <c r="AJ30" s="24">
        <v>16717018375760</v>
      </c>
      <c r="AT30" s="24"/>
    </row>
    <row r="31" spans="1:48" x14ac:dyDescent="0.2">
      <c r="R31" s="22">
        <f>R29-R30</f>
        <v>0</v>
      </c>
      <c r="T31" s="22">
        <f>T29-T30</f>
        <v>0</v>
      </c>
    </row>
    <row r="32" spans="1:48" x14ac:dyDescent="0.2">
      <c r="AH32" s="22">
        <f>AH29-AH30</f>
        <v>0</v>
      </c>
      <c r="AJ32" s="22">
        <f>AJ29-AJ30</f>
        <v>0</v>
      </c>
    </row>
    <row r="33" spans="5:36" x14ac:dyDescent="0.2">
      <c r="T33" s="24"/>
      <c r="AJ33" s="22">
        <v>17689761419476</v>
      </c>
    </row>
    <row r="35" spans="5:36" x14ac:dyDescent="0.2">
      <c r="AJ35" s="22">
        <f>AJ33-AJ29</f>
        <v>972743043716</v>
      </c>
    </row>
    <row r="37" spans="5:36" x14ac:dyDescent="0.2">
      <c r="E37" s="42" t="s">
        <v>266</v>
      </c>
    </row>
    <row r="41" spans="5:36" x14ac:dyDescent="0.2">
      <c r="AH41" s="24">
        <f>AJ29+'واحدهای صندوق'!Y21+سهام!Z12</f>
        <v>17873257024676</v>
      </c>
    </row>
    <row r="42" spans="5:36" x14ac:dyDescent="0.2">
      <c r="AH42" s="22">
        <v>17873257024676</v>
      </c>
    </row>
  </sheetData>
  <mergeCells count="3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Q20"/>
  <sheetViews>
    <sheetView rightToLeft="1" workbookViewId="0">
      <selection activeCell="G30" sqref="G30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14.85546875" bestFit="1" customWidth="1"/>
    <col min="17" max="17" width="11.140625" bestFit="1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ht="14.45" customHeight="1" x14ac:dyDescent="0.2">
      <c r="A4" s="55" t="s">
        <v>124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7" ht="14.45" customHeight="1" x14ac:dyDescent="0.2">
      <c r="A5" s="55" t="s">
        <v>125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7" ht="14.45" customHeight="1" x14ac:dyDescent="0.2"/>
    <row r="7" spans="1:17" ht="14.45" customHeight="1" x14ac:dyDescent="0.2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7" ht="14.45" customHeight="1" x14ac:dyDescent="0.2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7" ht="21.75" customHeight="1" x14ac:dyDescent="0.2">
      <c r="A9" s="5" t="s">
        <v>88</v>
      </c>
      <c r="C9" s="6">
        <v>761000</v>
      </c>
      <c r="E9" s="6">
        <v>862990</v>
      </c>
      <c r="G9" s="6">
        <v>905188.08</v>
      </c>
      <c r="I9" s="7" t="s">
        <v>132</v>
      </c>
      <c r="K9" s="6">
        <f>G9*C9</f>
        <v>688848128880</v>
      </c>
      <c r="M9" s="5" t="s">
        <v>244</v>
      </c>
      <c r="P9" s="22">
        <f>G9*C9</f>
        <v>688848128880</v>
      </c>
      <c r="Q9" s="22"/>
    </row>
    <row r="10" spans="1:17" ht="21.75" customHeight="1" x14ac:dyDescent="0.2">
      <c r="A10" s="8" t="s">
        <v>91</v>
      </c>
      <c r="C10" s="9">
        <v>2302610</v>
      </c>
      <c r="E10" s="9">
        <v>824000</v>
      </c>
      <c r="G10" s="9">
        <v>786822</v>
      </c>
      <c r="I10" s="10" t="s">
        <v>133</v>
      </c>
      <c r="K10" s="9">
        <f t="shared" ref="K10:K13" si="0">G10*C10</f>
        <v>1811744205420</v>
      </c>
      <c r="M10" s="8" t="s">
        <v>245</v>
      </c>
    </row>
    <row r="11" spans="1:17" ht="21.75" customHeight="1" x14ac:dyDescent="0.2">
      <c r="A11" s="8" t="s">
        <v>97</v>
      </c>
      <c r="C11" s="9">
        <v>2155</v>
      </c>
      <c r="E11" s="9">
        <v>841610</v>
      </c>
      <c r="G11" s="9">
        <v>876515</v>
      </c>
      <c r="I11" s="10" t="s">
        <v>134</v>
      </c>
      <c r="K11" s="9">
        <f t="shared" si="0"/>
        <v>1888889825</v>
      </c>
      <c r="M11" s="8" t="s">
        <v>244</v>
      </c>
    </row>
    <row r="12" spans="1:17" ht="21.75" customHeight="1" x14ac:dyDescent="0.2">
      <c r="A12" s="8" t="s">
        <v>109</v>
      </c>
      <c r="C12" s="9">
        <v>1230000</v>
      </c>
      <c r="E12" s="9">
        <v>794200</v>
      </c>
      <c r="G12" s="9">
        <v>838755</v>
      </c>
      <c r="I12" s="10" t="s">
        <v>135</v>
      </c>
      <c r="K12" s="9">
        <f t="shared" si="0"/>
        <v>1031668650000</v>
      </c>
      <c r="M12" s="8" t="s">
        <v>244</v>
      </c>
    </row>
    <row r="13" spans="1:17" ht="21.75" customHeight="1" x14ac:dyDescent="0.2">
      <c r="A13" s="11" t="s">
        <v>63</v>
      </c>
      <c r="C13" s="13">
        <v>609147</v>
      </c>
      <c r="E13" s="13">
        <v>3530479.4520999999</v>
      </c>
      <c r="G13" s="13">
        <v>3491870</v>
      </c>
      <c r="I13" s="14" t="s">
        <v>136</v>
      </c>
      <c r="K13" s="13">
        <f t="shared" si="0"/>
        <v>2127062134890</v>
      </c>
      <c r="M13" s="11" t="s">
        <v>244</v>
      </c>
    </row>
    <row r="14" spans="1:17" ht="21.75" customHeight="1" x14ac:dyDescent="0.2">
      <c r="A14" s="15" t="s">
        <v>22</v>
      </c>
      <c r="C14" s="16">
        <v>4904912</v>
      </c>
      <c r="E14" s="16"/>
      <c r="G14" s="16"/>
      <c r="I14" s="16"/>
      <c r="K14" s="16">
        <f>SUM(K9:K13)</f>
        <v>5661212009015</v>
      </c>
      <c r="M14" s="16"/>
    </row>
    <row r="17" spans="11:11" x14ac:dyDescent="0.2">
      <c r="K17" s="22"/>
    </row>
    <row r="20" spans="11:11" x14ac:dyDescent="0.2">
      <c r="K20" s="2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P32"/>
  <sheetViews>
    <sheetView rightToLeft="1" view="pageBreakPreview" zoomScale="60" zoomScaleNormal="100" workbookViewId="0">
      <selection activeCell="L29" sqref="L29"/>
    </sheetView>
  </sheetViews>
  <sheetFormatPr defaultRowHeight="12.75" x14ac:dyDescent="0.2"/>
  <cols>
    <col min="1" max="1" width="9.42578125" customWidth="1"/>
    <col min="2" max="2" width="35" customWidth="1"/>
    <col min="3" max="3" width="1.28515625" customWidth="1"/>
    <col min="4" max="4" width="20.140625" bestFit="1" customWidth="1"/>
    <col min="5" max="5" width="1.28515625" customWidth="1"/>
    <col min="6" max="6" width="20.42578125" bestFit="1" customWidth="1"/>
    <col min="7" max="7" width="1.28515625" customWidth="1"/>
    <col min="8" max="8" width="20.42578125" bestFit="1" customWidth="1"/>
    <col min="9" max="9" width="1.28515625" customWidth="1"/>
    <col min="10" max="10" width="19.85546875" bestFit="1" customWidth="1"/>
    <col min="11" max="11" width="1.28515625" customWidth="1"/>
    <col min="12" max="12" width="19.42578125" customWidth="1"/>
    <col min="13" max="13" width="0.28515625" customWidth="1"/>
    <col min="14" max="14" width="12.42578125" bestFit="1" customWidth="1"/>
  </cols>
  <sheetData>
    <row r="1" spans="1:16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6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6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14.45" customHeight="1" x14ac:dyDescent="0.2"/>
    <row r="5" spans="1:16" ht="14.45" customHeight="1" x14ac:dyDescent="0.2">
      <c r="A5" s="1" t="s">
        <v>137</v>
      </c>
      <c r="B5" s="55" t="s">
        <v>138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6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50" t="s">
        <v>139</v>
      </c>
      <c r="B8" s="50"/>
      <c r="D8" s="2" t="s">
        <v>140</v>
      </c>
      <c r="F8" s="2" t="s">
        <v>141</v>
      </c>
      <c r="H8" s="2" t="s">
        <v>142</v>
      </c>
      <c r="J8" s="2" t="s">
        <v>140</v>
      </c>
      <c r="L8" s="2" t="s">
        <v>18</v>
      </c>
      <c r="P8">
        <v>36927222877314</v>
      </c>
    </row>
    <row r="9" spans="1:16" ht="21.75" customHeight="1" x14ac:dyDescent="0.2">
      <c r="A9" s="26" t="s">
        <v>246</v>
      </c>
      <c r="B9" s="26"/>
      <c r="D9" s="6">
        <v>7641592</v>
      </c>
      <c r="F9" s="6">
        <v>32450</v>
      </c>
      <c r="H9" s="6">
        <v>630000</v>
      </c>
      <c r="J9" s="6">
        <v>7044042</v>
      </c>
      <c r="L9" s="35">
        <f>J9/$P$8</f>
        <v>1.9075471836598525E-7</v>
      </c>
      <c r="N9" s="37">
        <f>J9/$P$8</f>
        <v>1.9075471836598525E-7</v>
      </c>
    </row>
    <row r="10" spans="1:16" ht="21.75" customHeight="1" x14ac:dyDescent="0.2">
      <c r="A10" s="25" t="s">
        <v>251</v>
      </c>
      <c r="B10" s="25"/>
      <c r="D10" s="9">
        <v>1707664</v>
      </c>
      <c r="F10" s="9">
        <v>7223</v>
      </c>
      <c r="H10" s="9">
        <v>630000</v>
      </c>
      <c r="J10" s="9">
        <v>1084887</v>
      </c>
      <c r="L10" s="38">
        <f t="shared" ref="L10:L27" si="0">J10/$P$8</f>
        <v>2.9379057385506594E-8</v>
      </c>
      <c r="N10" s="37">
        <f t="shared" ref="N10:N27" si="1">J10/$P$8</f>
        <v>2.9379057385506594E-8</v>
      </c>
    </row>
    <row r="11" spans="1:16" ht="21.75" customHeight="1" x14ac:dyDescent="0.2">
      <c r="A11" s="25" t="s">
        <v>247</v>
      </c>
      <c r="B11" s="25"/>
      <c r="D11" s="9">
        <v>22453738974</v>
      </c>
      <c r="F11" s="9">
        <v>4488268452816</v>
      </c>
      <c r="H11" s="9">
        <v>4510275830000</v>
      </c>
      <c r="J11" s="9">
        <v>446361790</v>
      </c>
      <c r="L11" s="38">
        <f t="shared" si="0"/>
        <v>1.2087607873545765E-5</v>
      </c>
      <c r="N11" s="37">
        <f t="shared" si="1"/>
        <v>1.2087607873545765E-5</v>
      </c>
    </row>
    <row r="12" spans="1:16" ht="21.75" customHeight="1" x14ac:dyDescent="0.2">
      <c r="A12" s="25" t="s">
        <v>252</v>
      </c>
      <c r="B12" s="25"/>
      <c r="D12" s="9">
        <v>2345042866</v>
      </c>
      <c r="F12" s="9">
        <v>2581820841281</v>
      </c>
      <c r="H12" s="9">
        <v>2574603311000</v>
      </c>
      <c r="J12" s="9">
        <v>9562573147</v>
      </c>
      <c r="L12" s="38">
        <f t="shared" si="0"/>
        <v>2.5895727872010394E-4</v>
      </c>
      <c r="N12" s="37">
        <f t="shared" si="1"/>
        <v>2.5895727872010394E-4</v>
      </c>
    </row>
    <row r="13" spans="1:16" ht="21.75" customHeight="1" x14ac:dyDescent="0.2">
      <c r="A13" s="25" t="s">
        <v>253</v>
      </c>
      <c r="B13" s="25"/>
      <c r="D13" s="9">
        <v>23157409</v>
      </c>
      <c r="F13" s="9">
        <v>1000000198275</v>
      </c>
      <c r="H13" s="9">
        <v>1000001435000</v>
      </c>
      <c r="J13" s="9">
        <v>21920684</v>
      </c>
      <c r="L13" s="38">
        <f t="shared" si="0"/>
        <v>5.9361853646099199E-7</v>
      </c>
      <c r="N13" s="37">
        <f t="shared" si="1"/>
        <v>5.9361853646099199E-7</v>
      </c>
    </row>
    <row r="14" spans="1:16" ht="21.75" customHeight="1" x14ac:dyDescent="0.2">
      <c r="A14" s="25" t="s">
        <v>254</v>
      </c>
      <c r="B14" s="25"/>
      <c r="D14" s="9">
        <v>39993321</v>
      </c>
      <c r="F14" s="9">
        <v>166892</v>
      </c>
      <c r="H14" s="9">
        <v>693000</v>
      </c>
      <c r="J14" s="9">
        <v>39467213</v>
      </c>
      <c r="L14" s="38">
        <f t="shared" si="0"/>
        <v>1.068783675694346E-6</v>
      </c>
      <c r="N14" s="37">
        <f t="shared" si="1"/>
        <v>1.068783675694346E-6</v>
      </c>
    </row>
    <row r="15" spans="1:16" ht="21.75" customHeight="1" x14ac:dyDescent="0.2">
      <c r="A15" s="25" t="s">
        <v>255</v>
      </c>
      <c r="B15" s="25"/>
      <c r="D15" s="9">
        <v>138853794</v>
      </c>
      <c r="F15" s="9">
        <v>587329</v>
      </c>
      <c r="H15" s="9">
        <v>0</v>
      </c>
      <c r="J15" s="9">
        <v>139441123</v>
      </c>
      <c r="L15" s="38">
        <f t="shared" si="0"/>
        <v>3.7761064097150059E-6</v>
      </c>
      <c r="N15" s="37">
        <f t="shared" si="1"/>
        <v>3.7761064097150059E-6</v>
      </c>
    </row>
    <row r="16" spans="1:16" ht="21.75" customHeight="1" x14ac:dyDescent="0.2">
      <c r="A16" s="25" t="s">
        <v>256</v>
      </c>
      <c r="B16" s="25"/>
      <c r="D16" s="9">
        <v>321631521</v>
      </c>
      <c r="F16" s="9">
        <v>1745282071735</v>
      </c>
      <c r="H16" s="9">
        <v>1745155516869</v>
      </c>
      <c r="J16" s="9">
        <v>448186387</v>
      </c>
      <c r="L16" s="38">
        <f t="shared" si="0"/>
        <v>1.2137018494161942E-5</v>
      </c>
      <c r="N16" s="37">
        <f t="shared" si="1"/>
        <v>1.2137018494161942E-5</v>
      </c>
    </row>
    <row r="17" spans="1:14" ht="21.75" customHeight="1" x14ac:dyDescent="0.2">
      <c r="A17" s="25" t="s">
        <v>257</v>
      </c>
      <c r="B17" s="25"/>
      <c r="D17" s="9">
        <v>2147554242</v>
      </c>
      <c r="F17" s="9">
        <v>5120027443526</v>
      </c>
      <c r="H17" s="9">
        <v>5119385700860</v>
      </c>
      <c r="J17" s="9">
        <v>2789296908</v>
      </c>
      <c r="L17" s="38">
        <f t="shared" si="0"/>
        <v>7.5534976384958167E-5</v>
      </c>
      <c r="N17" s="37">
        <f t="shared" si="1"/>
        <v>7.5534976384958167E-5</v>
      </c>
    </row>
    <row r="18" spans="1:14" ht="21.75" customHeight="1" x14ac:dyDescent="0.2">
      <c r="A18" s="25" t="s">
        <v>248</v>
      </c>
      <c r="B18" s="25"/>
      <c r="D18" s="9">
        <v>640533</v>
      </c>
      <c r="F18" s="9">
        <v>2720</v>
      </c>
      <c r="H18" s="9">
        <v>0</v>
      </c>
      <c r="J18" s="9">
        <v>643253</v>
      </c>
      <c r="L18" s="38">
        <f t="shared" si="0"/>
        <v>1.741947944845802E-8</v>
      </c>
      <c r="N18" s="37">
        <f t="shared" si="1"/>
        <v>1.741947944845802E-8</v>
      </c>
    </row>
    <row r="19" spans="1:14" ht="21.75" customHeight="1" x14ac:dyDescent="0.2">
      <c r="A19" s="25" t="s">
        <v>262</v>
      </c>
      <c r="B19" s="25"/>
      <c r="D19" s="9">
        <v>25694221</v>
      </c>
      <c r="F19" s="9">
        <v>1741573759877</v>
      </c>
      <c r="H19" s="9">
        <v>1741574796000</v>
      </c>
      <c r="J19" s="9">
        <v>24658098</v>
      </c>
      <c r="L19" s="38">
        <f t="shared" si="0"/>
        <v>6.6774850851696578E-7</v>
      </c>
      <c r="N19" s="37">
        <f t="shared" si="1"/>
        <v>6.6774850851696578E-7</v>
      </c>
    </row>
    <row r="20" spans="1:14" ht="21.75" customHeight="1" x14ac:dyDescent="0.2">
      <c r="A20" s="25" t="s">
        <v>249</v>
      </c>
      <c r="B20" s="25"/>
      <c r="D20" s="9">
        <v>3566000000000</v>
      </c>
      <c r="F20" s="9">
        <v>2909000000000</v>
      </c>
      <c r="H20" s="9">
        <v>1482000000000</v>
      </c>
      <c r="J20" s="9">
        <v>4993000000000</v>
      </c>
      <c r="L20" s="38">
        <f t="shared" si="0"/>
        <v>0.13521190089459495</v>
      </c>
      <c r="N20" s="37">
        <f t="shared" si="1"/>
        <v>0.13521190089459495</v>
      </c>
    </row>
    <row r="21" spans="1:14" ht="21.75" customHeight="1" x14ac:dyDescent="0.2">
      <c r="A21" s="25" t="s">
        <v>258</v>
      </c>
      <c r="B21" s="25"/>
      <c r="D21" s="9">
        <v>1866900000000</v>
      </c>
      <c r="F21" s="9">
        <v>2244850000000</v>
      </c>
      <c r="H21" s="9">
        <v>278000000000</v>
      </c>
      <c r="J21" s="9">
        <v>3833750000000</v>
      </c>
      <c r="L21" s="38">
        <f t="shared" si="0"/>
        <v>0.10381907171132654</v>
      </c>
      <c r="N21" s="37">
        <f t="shared" si="1"/>
        <v>0.10381907171132654</v>
      </c>
    </row>
    <row r="22" spans="1:14" ht="21.75" customHeight="1" x14ac:dyDescent="0.2">
      <c r="A22" s="25" t="s">
        <v>259</v>
      </c>
      <c r="B22" s="25"/>
      <c r="D22" s="9">
        <v>0</v>
      </c>
      <c r="F22" s="9">
        <v>1000000000000</v>
      </c>
      <c r="H22" s="9">
        <v>0</v>
      </c>
      <c r="J22" s="9">
        <v>1000000000000</v>
      </c>
      <c r="L22" s="38">
        <f t="shared" si="0"/>
        <v>2.7080292588542949E-2</v>
      </c>
      <c r="N22" s="37">
        <f t="shared" si="1"/>
        <v>2.7080292588542949E-2</v>
      </c>
    </row>
    <row r="23" spans="1:14" ht="21.75" customHeight="1" x14ac:dyDescent="0.2">
      <c r="A23" s="25" t="s">
        <v>260</v>
      </c>
      <c r="B23" s="25"/>
      <c r="D23" s="9">
        <v>2934640000000</v>
      </c>
      <c r="F23" s="9">
        <v>1427500000000</v>
      </c>
      <c r="H23" s="9">
        <v>300000000000</v>
      </c>
      <c r="J23" s="9">
        <v>4062140000000</v>
      </c>
      <c r="L23" s="38">
        <f t="shared" si="0"/>
        <v>0.11000393973562386</v>
      </c>
      <c r="N23" s="37">
        <f t="shared" si="1"/>
        <v>0.11000393973562386</v>
      </c>
    </row>
    <row r="24" spans="1:14" ht="21.75" customHeight="1" x14ac:dyDescent="0.2">
      <c r="A24" s="25" t="s">
        <v>261</v>
      </c>
      <c r="B24" s="25"/>
      <c r="D24" s="9">
        <v>107400000000</v>
      </c>
      <c r="F24" s="9">
        <v>0</v>
      </c>
      <c r="H24" s="9">
        <v>0</v>
      </c>
      <c r="J24" s="9">
        <v>107400000000</v>
      </c>
      <c r="L24" s="38">
        <f t="shared" si="0"/>
        <v>2.9084234240095131E-3</v>
      </c>
      <c r="N24" s="37">
        <f t="shared" si="1"/>
        <v>2.9084234240095131E-3</v>
      </c>
    </row>
    <row r="25" spans="1:14" ht="21.75" customHeight="1" x14ac:dyDescent="0.2">
      <c r="A25" s="25" t="s">
        <v>250</v>
      </c>
      <c r="B25" s="25"/>
      <c r="D25" s="9">
        <v>2915619000000</v>
      </c>
      <c r="F25" s="9">
        <v>1299900000000</v>
      </c>
      <c r="H25" s="9">
        <v>358630000000</v>
      </c>
      <c r="J25" s="9">
        <v>3856889000000</v>
      </c>
      <c r="L25" s="38">
        <f t="shared" si="0"/>
        <v>0.10444568260153284</v>
      </c>
      <c r="N25" s="37">
        <f t="shared" si="1"/>
        <v>0.10444568260153284</v>
      </c>
    </row>
    <row r="26" spans="1:14" ht="21.75" customHeight="1" x14ac:dyDescent="0.2">
      <c r="A26" s="25" t="s">
        <v>263</v>
      </c>
      <c r="B26" s="25"/>
      <c r="D26" s="9">
        <v>10000000</v>
      </c>
      <c r="F26" s="9">
        <v>0</v>
      </c>
      <c r="H26" s="9">
        <v>0</v>
      </c>
      <c r="J26" s="9">
        <v>10000000</v>
      </c>
      <c r="L26" s="38">
        <f t="shared" si="0"/>
        <v>2.7080292588542952E-7</v>
      </c>
      <c r="N26" s="37">
        <f t="shared" si="1"/>
        <v>2.7080292588542952E-7</v>
      </c>
    </row>
    <row r="27" spans="1:14" ht="21.75" customHeight="1" x14ac:dyDescent="0.2">
      <c r="A27" s="25" t="s">
        <v>264</v>
      </c>
      <c r="B27" s="25"/>
      <c r="D27" s="9">
        <v>50000000</v>
      </c>
      <c r="F27" s="9">
        <v>0</v>
      </c>
      <c r="H27" s="9">
        <v>0</v>
      </c>
      <c r="J27" s="9">
        <v>50000000</v>
      </c>
      <c r="L27" s="38">
        <f t="shared" si="0"/>
        <v>1.3540146294271476E-6</v>
      </c>
      <c r="N27" s="37">
        <f t="shared" si="1"/>
        <v>1.3540146294271476E-6</v>
      </c>
    </row>
    <row r="28" spans="1:14" ht="21.75" customHeight="1" thickBot="1" x14ac:dyDescent="0.25">
      <c r="A28" s="49" t="s">
        <v>22</v>
      </c>
      <c r="B28" s="49"/>
      <c r="D28" s="16">
        <f>SUM(D9:D27)</f>
        <v>11418124656137</v>
      </c>
      <c r="E28" s="16">
        <f t="shared" ref="E28:K28" si="2">SUM(E9:E27)</f>
        <v>0</v>
      </c>
      <c r="F28" s="16">
        <f t="shared" si="2"/>
        <v>25558223564124</v>
      </c>
      <c r="G28" s="16">
        <f t="shared" si="2"/>
        <v>0</v>
      </c>
      <c r="H28" s="16">
        <f t="shared" si="2"/>
        <v>19109628542729</v>
      </c>
      <c r="I28" s="16">
        <f t="shared" si="2"/>
        <v>0</v>
      </c>
      <c r="J28" s="16">
        <f t="shared" si="2"/>
        <v>17866719677532</v>
      </c>
      <c r="K28" s="16">
        <f t="shared" si="2"/>
        <v>0</v>
      </c>
      <c r="L28" s="39">
        <f>SUM(L9:L27)</f>
        <v>0.48383599646504427</v>
      </c>
    </row>
    <row r="29" spans="1:14" ht="13.5" thickTop="1" x14ac:dyDescent="0.2">
      <c r="D29">
        <v>11418124656137</v>
      </c>
      <c r="F29">
        <v>25558223564124</v>
      </c>
      <c r="H29">
        <v>19109628542729</v>
      </c>
      <c r="J29">
        <v>17866719677532</v>
      </c>
    </row>
    <row r="30" spans="1:14" x14ac:dyDescent="0.2">
      <c r="D30" s="22">
        <f>D28-D29</f>
        <v>0</v>
      </c>
      <c r="E30" s="22">
        <f t="shared" ref="E30:J30" si="3">E28-E29</f>
        <v>0</v>
      </c>
      <c r="F30" s="22">
        <f t="shared" si="3"/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>
        <f t="shared" si="3"/>
        <v>0</v>
      </c>
    </row>
    <row r="31" spans="1:14" x14ac:dyDescent="0.2">
      <c r="D31" s="22">
        <v>11418124656137</v>
      </c>
      <c r="F31" s="22">
        <v>25558223564124</v>
      </c>
      <c r="H31" s="22">
        <v>19109628542729</v>
      </c>
      <c r="J31" s="22">
        <v>17866719677532</v>
      </c>
    </row>
    <row r="32" spans="1:14" x14ac:dyDescent="0.2">
      <c r="D32" s="22">
        <f>D28-D31</f>
        <v>0</v>
      </c>
      <c r="E32" s="22">
        <f t="shared" ref="E32:K32" si="4">E28-E31</f>
        <v>0</v>
      </c>
      <c r="F32" s="22">
        <f t="shared" si="4"/>
        <v>0</v>
      </c>
      <c r="G32" s="22">
        <f t="shared" si="4"/>
        <v>0</v>
      </c>
      <c r="H32" s="22">
        <f t="shared" si="4"/>
        <v>0</v>
      </c>
      <c r="I32" s="22">
        <f t="shared" si="4"/>
        <v>0</v>
      </c>
      <c r="J32" s="22">
        <f t="shared" si="4"/>
        <v>0</v>
      </c>
      <c r="K32" s="22">
        <f t="shared" si="4"/>
        <v>0</v>
      </c>
    </row>
  </sheetData>
  <mergeCells count="7">
    <mergeCell ref="A28:B28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1"/>
  <sheetViews>
    <sheetView rightToLeft="1" workbookViewId="0">
      <selection activeCell="B28" sqref="B28"/>
    </sheetView>
  </sheetViews>
  <sheetFormatPr defaultRowHeight="12.75" x14ac:dyDescent="0.2"/>
  <cols>
    <col min="1" max="1" width="2.5703125" customWidth="1"/>
    <col min="2" max="2" width="48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3" max="13" width="32" customWidth="1"/>
    <col min="14" max="14" width="18.7109375" bestFit="1" customWidth="1"/>
  </cols>
  <sheetData>
    <row r="1" spans="1:14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4" ht="14.45" customHeight="1" x14ac:dyDescent="0.2"/>
    <row r="5" spans="1:14" ht="29.1" customHeight="1" x14ac:dyDescent="0.2">
      <c r="A5" s="1" t="s">
        <v>144</v>
      </c>
      <c r="B5" s="55" t="s">
        <v>145</v>
      </c>
      <c r="C5" s="55"/>
      <c r="D5" s="55"/>
      <c r="E5" s="55"/>
      <c r="F5" s="55"/>
      <c r="G5" s="55"/>
      <c r="H5" s="55"/>
      <c r="I5" s="55"/>
      <c r="J5" s="55"/>
      <c r="M5" s="22">
        <v>36927222877314</v>
      </c>
    </row>
    <row r="6" spans="1:14" ht="14.45" customHeight="1" x14ac:dyDescent="0.2"/>
    <row r="7" spans="1:14" ht="14.45" customHeight="1" x14ac:dyDescent="0.2">
      <c r="A7" s="50" t="s">
        <v>146</v>
      </c>
      <c r="B7" s="50"/>
      <c r="D7" s="2" t="s">
        <v>147</v>
      </c>
      <c r="F7" s="2" t="s">
        <v>140</v>
      </c>
      <c r="H7" s="87" t="s">
        <v>148</v>
      </c>
      <c r="J7" s="2" t="s">
        <v>149</v>
      </c>
      <c r="N7" s="24"/>
    </row>
    <row r="8" spans="1:14" ht="21.75" customHeight="1" x14ac:dyDescent="0.2">
      <c r="A8" s="51" t="s">
        <v>150</v>
      </c>
      <c r="B8" s="51"/>
      <c r="D8" s="5" t="s">
        <v>151</v>
      </c>
      <c r="F8" s="6">
        <f>'درآمد سرمایه گذاری در سهام'!J12</f>
        <v>20435929</v>
      </c>
      <c r="H8" s="86">
        <f>F8/$F$13*100</f>
        <v>2.1771756560340031E-3</v>
      </c>
      <c r="J8" s="85">
        <f>F8/$M$5*100</f>
        <v>5.5341093663868996E-5</v>
      </c>
      <c r="N8" s="24"/>
    </row>
    <row r="9" spans="1:14" ht="21.75" customHeight="1" x14ac:dyDescent="0.2">
      <c r="A9" s="53" t="s">
        <v>152</v>
      </c>
      <c r="B9" s="53"/>
      <c r="D9" s="8" t="s">
        <v>153</v>
      </c>
      <c r="F9" s="9">
        <f>'درآمد سرمایه گذاری در صندوق'!J21</f>
        <v>6767531451</v>
      </c>
      <c r="H9" s="86">
        <f t="shared" ref="H9:H12" si="0">F9/$F$13*100</f>
        <v>0.72099020928100077</v>
      </c>
      <c r="J9" s="86">
        <f t="shared" ref="J9:J13" si="1">F9/$M$5*100</f>
        <v>1.8326673179524661E-2</v>
      </c>
      <c r="N9" s="24"/>
    </row>
    <row r="10" spans="1:14" ht="21.75" customHeight="1" x14ac:dyDescent="0.2">
      <c r="A10" s="53" t="s">
        <v>154</v>
      </c>
      <c r="B10" s="53"/>
      <c r="D10" s="8" t="s">
        <v>155</v>
      </c>
      <c r="F10" s="9">
        <f>'درآمد سرمایه گذاری در اوراق به'!J30</f>
        <v>490700679895</v>
      </c>
      <c r="H10" s="86">
        <f t="shared" si="0"/>
        <v>52.277612369211504</v>
      </c>
      <c r="J10" s="86">
        <f t="shared" si="1"/>
        <v>1.3288317984953555</v>
      </c>
      <c r="N10" s="24"/>
    </row>
    <row r="11" spans="1:14" ht="21.75" customHeight="1" x14ac:dyDescent="0.2">
      <c r="A11" s="53" t="s">
        <v>156</v>
      </c>
      <c r="B11" s="53"/>
      <c r="D11" s="8" t="s">
        <v>157</v>
      </c>
      <c r="F11" s="9">
        <f>'درآمد سپرده بانکی'!D25</f>
        <v>441032807849</v>
      </c>
      <c r="H11" s="86">
        <f t="shared" si="0"/>
        <v>46.98616308371227</v>
      </c>
      <c r="J11" s="86">
        <f t="shared" si="1"/>
        <v>1.1943297477697563</v>
      </c>
      <c r="N11" s="24"/>
    </row>
    <row r="12" spans="1:14" ht="21.75" customHeight="1" x14ac:dyDescent="0.2">
      <c r="A12" s="46" t="s">
        <v>158</v>
      </c>
      <c r="B12" s="46"/>
      <c r="D12" s="11" t="s">
        <v>159</v>
      </c>
      <c r="F12" s="13">
        <f>'سایر درآمدها'!D11</f>
        <v>122560271</v>
      </c>
      <c r="H12" s="86">
        <f t="shared" si="0"/>
        <v>1.3057162139197597E-2</v>
      </c>
      <c r="J12" s="86">
        <f t="shared" si="1"/>
        <v>3.3189679984111156E-4</v>
      </c>
      <c r="N12" s="24"/>
    </row>
    <row r="13" spans="1:14" ht="21.75" customHeight="1" thickBot="1" x14ac:dyDescent="0.25">
      <c r="A13" s="49" t="s">
        <v>22</v>
      </c>
      <c r="B13" s="49"/>
      <c r="D13" s="16"/>
      <c r="F13" s="16">
        <f>SUM(F8:F12)</f>
        <v>938644015395</v>
      </c>
      <c r="H13" s="88">
        <f>SUM(H8:H12)</f>
        <v>100</v>
      </c>
      <c r="J13" s="88">
        <f t="shared" si="1"/>
        <v>2.5418754573381412</v>
      </c>
      <c r="N13" s="24"/>
    </row>
    <row r="14" spans="1:14" ht="13.5" thickTop="1" x14ac:dyDescent="0.2">
      <c r="F14" s="22"/>
      <c r="N14" s="89"/>
    </row>
    <row r="15" spans="1:14" x14ac:dyDescent="0.2">
      <c r="F15" s="22"/>
    </row>
    <row r="16" spans="1:14" x14ac:dyDescent="0.2">
      <c r="F16" s="22"/>
    </row>
    <row r="18" spans="14:14" x14ac:dyDescent="0.2">
      <c r="N18" s="22"/>
    </row>
    <row r="21" spans="14:14" x14ac:dyDescent="0.2">
      <c r="N21" s="2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W15"/>
  <sheetViews>
    <sheetView rightToLeft="1" workbookViewId="0">
      <selection activeCell="Q24" sqref="Q24"/>
    </sheetView>
  </sheetViews>
  <sheetFormatPr defaultRowHeight="12.75" x14ac:dyDescent="0.2"/>
  <cols>
    <col min="1" max="1" width="5.140625" customWidth="1"/>
    <col min="2" max="2" width="22.5703125" customWidth="1"/>
    <col min="3" max="3" width="1.28515625" customWidth="1"/>
    <col min="4" max="4" width="14.710937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570312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4.42578125" bestFit="1" customWidth="1"/>
    <col min="18" max="18" width="1.28515625" customWidth="1"/>
    <col min="19" max="19" width="13" customWidth="1"/>
    <col min="20" max="20" width="1.28515625" customWidth="1"/>
    <col min="21" max="21" width="14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160</v>
      </c>
      <c r="B5" s="55" t="s">
        <v>161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14.45" customHeight="1" x14ac:dyDescent="0.2">
      <c r="D6" s="50" t="s">
        <v>162</v>
      </c>
      <c r="E6" s="50"/>
      <c r="F6" s="50"/>
      <c r="G6" s="50"/>
      <c r="H6" s="50"/>
      <c r="I6" s="50"/>
      <c r="J6" s="50"/>
      <c r="K6" s="50"/>
      <c r="L6" s="50"/>
      <c r="N6" s="50" t="s">
        <v>163</v>
      </c>
      <c r="O6" s="50"/>
      <c r="P6" s="50"/>
      <c r="Q6" s="50"/>
      <c r="R6" s="50"/>
      <c r="S6" s="50"/>
      <c r="T6" s="50"/>
      <c r="U6" s="50"/>
      <c r="V6" s="50"/>
      <c r="W6" s="50"/>
    </row>
    <row r="7" spans="1:23" ht="14.45" customHeight="1" x14ac:dyDescent="0.2">
      <c r="D7" s="3"/>
      <c r="E7" s="3"/>
      <c r="F7" s="3"/>
      <c r="G7" s="3"/>
      <c r="H7" s="3"/>
      <c r="I7" s="3"/>
      <c r="J7" s="54" t="s">
        <v>22</v>
      </c>
      <c r="K7" s="54"/>
      <c r="L7" s="54"/>
      <c r="N7" s="3"/>
      <c r="O7" s="3"/>
      <c r="P7" s="3"/>
      <c r="Q7" s="3"/>
      <c r="R7" s="3"/>
      <c r="S7" s="3"/>
      <c r="T7" s="3"/>
      <c r="U7" s="54" t="s">
        <v>22</v>
      </c>
      <c r="V7" s="54"/>
      <c r="W7" s="54"/>
    </row>
    <row r="8" spans="1:23" ht="14.45" customHeight="1" x14ac:dyDescent="0.2">
      <c r="A8" s="50" t="s">
        <v>164</v>
      </c>
      <c r="B8" s="50"/>
      <c r="D8" s="2" t="s">
        <v>165</v>
      </c>
      <c r="F8" s="2" t="s">
        <v>166</v>
      </c>
      <c r="H8" s="2" t="s">
        <v>167</v>
      </c>
      <c r="J8" s="4" t="s">
        <v>140</v>
      </c>
      <c r="K8" s="3"/>
      <c r="L8" s="4" t="s">
        <v>148</v>
      </c>
      <c r="N8" s="2" t="s">
        <v>165</v>
      </c>
      <c r="P8" s="50" t="s">
        <v>166</v>
      </c>
      <c r="Q8" s="50"/>
      <c r="S8" s="2" t="s">
        <v>167</v>
      </c>
      <c r="U8" s="4" t="s">
        <v>140</v>
      </c>
      <c r="V8" s="3"/>
      <c r="W8" s="4" t="s">
        <v>148</v>
      </c>
    </row>
    <row r="9" spans="1:23" ht="21.75" customHeight="1" x14ac:dyDescent="0.2">
      <c r="A9" s="51" t="s">
        <v>20</v>
      </c>
      <c r="B9" s="51"/>
      <c r="D9" s="6">
        <v>2282820800</v>
      </c>
      <c r="F9" s="6">
        <v>-1162775698</v>
      </c>
      <c r="H9" s="6">
        <v>0</v>
      </c>
      <c r="J9" s="6">
        <f>D9+F9+H9</f>
        <v>1120045102</v>
      </c>
      <c r="L9" s="7">
        <v>0.08</v>
      </c>
      <c r="N9" s="6">
        <v>2282820800</v>
      </c>
      <c r="P9" s="52">
        <v>-1162775698</v>
      </c>
      <c r="Q9" s="52"/>
      <c r="S9" s="6">
        <v>0</v>
      </c>
      <c r="U9" s="6">
        <f>N9+P9+S9</f>
        <v>1120045102</v>
      </c>
      <c r="W9" s="7">
        <v>0.05</v>
      </c>
    </row>
    <row r="10" spans="1:23" ht="21.75" customHeight="1" x14ac:dyDescent="0.2">
      <c r="A10" s="53" t="s">
        <v>19</v>
      </c>
      <c r="B10" s="53"/>
      <c r="D10" s="9">
        <v>0</v>
      </c>
      <c r="F10" s="9">
        <v>459310</v>
      </c>
      <c r="H10" s="9">
        <v>0</v>
      </c>
      <c r="J10" s="9">
        <f t="shared" ref="J10:J11" si="0">D10+F10+H10</f>
        <v>459310</v>
      </c>
      <c r="L10" s="10">
        <v>0</v>
      </c>
      <c r="N10" s="9">
        <v>0</v>
      </c>
      <c r="P10" s="47">
        <v>459310</v>
      </c>
      <c r="Q10" s="47"/>
      <c r="S10" s="9">
        <v>0</v>
      </c>
      <c r="U10" s="9">
        <f t="shared" ref="U10:U11" si="1">N10+P10+S10</f>
        <v>459310</v>
      </c>
      <c r="W10" s="10">
        <v>0</v>
      </c>
    </row>
    <row r="11" spans="1:23" ht="21.75" customHeight="1" x14ac:dyDescent="0.2">
      <c r="A11" s="46" t="s">
        <v>21</v>
      </c>
      <c r="B11" s="46"/>
      <c r="D11" s="13">
        <v>0</v>
      </c>
      <c r="F11" s="13">
        <v>-1100068483</v>
      </c>
      <c r="H11" s="13">
        <v>0</v>
      </c>
      <c r="J11" s="13">
        <f t="shared" si="0"/>
        <v>-1100068483</v>
      </c>
      <c r="L11" s="14">
        <v>-0.12</v>
      </c>
      <c r="N11" s="13">
        <v>0</v>
      </c>
      <c r="P11" s="47">
        <v>-1100068483</v>
      </c>
      <c r="Q11" s="48"/>
      <c r="S11" s="13">
        <v>0</v>
      </c>
      <c r="U11" s="13">
        <f t="shared" si="1"/>
        <v>-1100068483</v>
      </c>
      <c r="W11" s="14">
        <v>-7.0000000000000007E-2</v>
      </c>
    </row>
    <row r="12" spans="1:23" ht="21.75" customHeight="1" x14ac:dyDescent="0.2">
      <c r="A12" s="49" t="s">
        <v>22</v>
      </c>
      <c r="B12" s="49"/>
      <c r="D12" s="16">
        <f>SUM(D9:D11)</f>
        <v>2282820800</v>
      </c>
      <c r="F12" s="16">
        <f>SUM(F9:F11)</f>
        <v>-2262384871</v>
      </c>
      <c r="H12" s="16">
        <f>SUM(H9:H11)</f>
        <v>0</v>
      </c>
      <c r="J12" s="16">
        <f>SUM(J9:J11)</f>
        <v>20435929</v>
      </c>
      <c r="L12" s="17">
        <f>SUM(L9:L11)</f>
        <v>-3.9999999999999994E-2</v>
      </c>
      <c r="N12" s="16">
        <f>SUM(N9:N11)</f>
        <v>2282820800</v>
      </c>
      <c r="P12" s="22">
        <f>SUM(P9:Q11)</f>
        <v>-2262384871</v>
      </c>
      <c r="Q12" s="16">
        <f>P11+P10+P9</f>
        <v>-2262384871</v>
      </c>
      <c r="S12" s="16">
        <f>SUM(S9:S11)</f>
        <v>0</v>
      </c>
      <c r="U12" s="16">
        <f>SUM(U9:U11)</f>
        <v>20435929</v>
      </c>
      <c r="W12" s="17">
        <f>SUM(W9:W11)</f>
        <v>-2.0000000000000004E-2</v>
      </c>
    </row>
    <row r="13" spans="1:23" x14ac:dyDescent="0.2">
      <c r="D13" s="22">
        <f>'درآمد سود سهام'!I9</f>
        <v>2282820800</v>
      </c>
      <c r="F13" s="22">
        <f>SUM('درآمد ناشی از تغییر قیمت '!I8:I10)</f>
        <v>-2262384871</v>
      </c>
      <c r="N13" s="22">
        <f>'درآمد سود سهام'!O8</f>
        <v>2282820800</v>
      </c>
      <c r="Q13" s="22">
        <f>SUM('درآمد ناشی از تغییر قیمت '!Q8:Q10)</f>
        <v>-2262384871</v>
      </c>
    </row>
    <row r="14" spans="1:23" x14ac:dyDescent="0.2">
      <c r="D14" s="22">
        <f>D13-D12</f>
        <v>0</v>
      </c>
      <c r="F14" s="22">
        <f>F13-F12</f>
        <v>0</v>
      </c>
      <c r="N14" s="22">
        <f>N12-N13</f>
        <v>0</v>
      </c>
      <c r="Q14" s="22">
        <f>Q13-Q12</f>
        <v>0</v>
      </c>
    </row>
    <row r="15" spans="1:23" x14ac:dyDescent="0.2">
      <c r="F15" s="22"/>
      <c r="Q15" s="22"/>
    </row>
  </sheetData>
  <mergeCells count="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2026-05-23T06:37:05Z</dcterms:created>
  <dcterms:modified xsi:type="dcterms:W3CDTF">2026-05-26T09:31:28Z</dcterms:modified>
</cp:coreProperties>
</file>