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5\خرداد\"/>
    </mc:Choice>
  </mc:AlternateContent>
  <xr:revisionPtr revIDLastSave="0" documentId="13_ncr:1_{FD036D6B-593B-427D-9411-A399C0E48197}" xr6:coauthVersionLast="47" xr6:coauthVersionMax="47" xr10:uidLastSave="{00000000-0000-0000-0000-000000000000}"/>
  <bookViews>
    <workbookView xWindow="-120" yWindow="-120" windowWidth="29040" windowHeight="15720" firstSheet="10" activeTab="18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اوراق!$A$1:$AM$29</definedName>
    <definedName name="_xlnm.Print_Area" localSheetId="2">'اوراق مشتقه'!$A$1:$AX$17</definedName>
    <definedName name="_xlnm.Print_Area" localSheetId="5">'تعدیل قیمت'!$A$1:$N$13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بانکی'!$A$1:$K$26</definedName>
    <definedName name="_xlnm.Print_Area" localSheetId="10">'درآمد سرمایه گذاری در اوراق به'!$A$1:$S$31</definedName>
    <definedName name="_xlnm.Print_Area" localSheetId="8">'درآمد سرمایه گذاری در سهام'!$A$1:$X$12</definedName>
    <definedName name="_xlnm.Print_Area" localSheetId="9">'درآمد سرمایه گذاری در صندوق'!$A$1:$X$25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20">'درآمد ناشی از تغییر قیمت اوراق'!$A$1:$R$46</definedName>
    <definedName name="_xlnm.Print_Area" localSheetId="18">'درآمد ناشی از فروش'!$A$1:$S$18</definedName>
    <definedName name="_xlnm.Print_Area" localSheetId="13">'سایر درآمدها'!$A$1:$G$11</definedName>
    <definedName name="_xlnm.Print_Area" localSheetId="6">سپرده!$A$1:$M$29</definedName>
    <definedName name="_xlnm.Print_Area" localSheetId="1">سهام!$A$1:$AC$12</definedName>
    <definedName name="_xlnm.Print_Area" localSheetId="16">'سود اوراق بهادار'!$A$1:$U$28</definedName>
    <definedName name="_xlnm.Print_Area" localSheetId="17">'سود سپرده بانکی'!$A$1:$N$26</definedName>
    <definedName name="_xlnm.Print_Area" localSheetId="0">'صورت وضعیت'!$A$1:$C$6</definedName>
    <definedName name="_xlnm.Print_Area" localSheetId="11">'مبالغ تخصیصی اوراق'!$A$1:$R$21</definedName>
    <definedName name="_xlnm.Print_Area" localSheetId="3">'واحدهای صندوق'!$A$1:$AB$24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7" l="1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9" i="7"/>
  <c r="W12" i="9"/>
  <c r="J20" i="8"/>
  <c r="W10" i="9" s="1"/>
  <c r="L12" i="9"/>
  <c r="L10" i="9"/>
  <c r="L11" i="9"/>
  <c r="L9" i="9"/>
  <c r="J13" i="8"/>
  <c r="J9" i="8"/>
  <c r="J10" i="8"/>
  <c r="J11" i="8"/>
  <c r="J12" i="8"/>
  <c r="J8" i="8"/>
  <c r="H9" i="8"/>
  <c r="H10" i="8"/>
  <c r="H11" i="8"/>
  <c r="H12" i="8"/>
  <c r="H13" i="8"/>
  <c r="H8" i="8"/>
  <c r="M8" i="8"/>
  <c r="L11" i="8"/>
  <c r="L12" i="8"/>
  <c r="S28" i="10"/>
  <c r="S27" i="10"/>
  <c r="H27" i="10"/>
  <c r="E18" i="19"/>
  <c r="G18" i="19"/>
  <c r="I18" i="19"/>
  <c r="M18" i="19"/>
  <c r="O18" i="19"/>
  <c r="Q18" i="19"/>
  <c r="H25" i="10"/>
  <c r="F27" i="10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9" i="11"/>
  <c r="F35" i="11"/>
  <c r="F34" i="11"/>
  <c r="D34" i="11"/>
  <c r="D35" i="11" s="1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8" i="17"/>
  <c r="R31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9" i="11"/>
  <c r="N34" i="11"/>
  <c r="N35" i="11" s="1"/>
  <c r="L34" i="11"/>
  <c r="P31" i="11"/>
  <c r="I46" i="21"/>
  <c r="I49" i="21" s="1"/>
  <c r="I10" i="21"/>
  <c r="I13" i="21"/>
  <c r="I14" i="21"/>
  <c r="I15" i="21"/>
  <c r="I16" i="21"/>
  <c r="I17" i="21"/>
  <c r="I18" i="21"/>
  <c r="I19" i="21"/>
  <c r="I20" i="21"/>
  <c r="I21" i="21"/>
  <c r="I22" i="21"/>
  <c r="I23" i="21"/>
  <c r="I25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5" i="21"/>
  <c r="C31" i="18"/>
  <c r="E29" i="18"/>
  <c r="K29" i="18"/>
  <c r="I31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8" i="18"/>
  <c r="D29" i="18"/>
  <c r="F29" i="18"/>
  <c r="H29" i="18"/>
  <c r="I29" i="18"/>
  <c r="J29" i="18"/>
  <c r="L29" i="18"/>
  <c r="C29" i="18"/>
  <c r="L10" i="8" l="1"/>
  <c r="W11" i="9"/>
  <c r="L9" i="8"/>
  <c r="W9" i="9"/>
  <c r="L8" i="8"/>
  <c r="M26" i="18"/>
  <c r="K26" i="18"/>
  <c r="I26" i="18"/>
  <c r="G26" i="18"/>
  <c r="G29" i="18" s="1"/>
  <c r="E26" i="18"/>
  <c r="C26" i="18"/>
  <c r="D31" i="7"/>
  <c r="F31" i="7"/>
  <c r="H31" i="7"/>
  <c r="J32" i="7"/>
  <c r="E34" i="7"/>
  <c r="F34" i="7"/>
  <c r="G34" i="7"/>
  <c r="H34" i="7"/>
  <c r="I34" i="7"/>
  <c r="J34" i="7"/>
  <c r="K34" i="7"/>
  <c r="D34" i="7"/>
  <c r="J29" i="7"/>
  <c r="H29" i="7"/>
  <c r="F29" i="7"/>
  <c r="D29" i="7"/>
  <c r="H30" i="13"/>
  <c r="D31" i="13"/>
  <c r="H26" i="13"/>
  <c r="D26" i="13"/>
  <c r="M29" i="18" l="1"/>
  <c r="F17" i="8"/>
  <c r="J31" i="11"/>
  <c r="F10" i="8" s="1"/>
  <c r="F12" i="8"/>
  <c r="F9" i="8"/>
  <c r="F8" i="8"/>
  <c r="F13" i="8" l="1"/>
  <c r="F18" i="8" s="1"/>
  <c r="R31" i="5"/>
  <c r="AL29" i="5"/>
  <c r="AJ29" i="5"/>
  <c r="AJ31" i="5" s="1"/>
  <c r="AH29" i="5"/>
  <c r="AH31" i="5" s="1"/>
  <c r="AD29" i="5"/>
  <c r="AB29" i="5"/>
  <c r="Z29" i="5"/>
  <c r="X29" i="5"/>
  <c r="V29" i="5"/>
  <c r="T29" i="5"/>
  <c r="T31" i="5" s="1"/>
  <c r="R29" i="5"/>
  <c r="P29" i="5"/>
  <c r="AA24" i="4"/>
  <c r="Y24" i="4"/>
  <c r="Y26" i="4" s="1"/>
  <c r="W24" i="4"/>
  <c r="W26" i="4" s="1"/>
  <c r="S24" i="4"/>
  <c r="Q24" i="4"/>
  <c r="O24" i="4"/>
  <c r="M24" i="4"/>
  <c r="K24" i="4"/>
  <c r="I24" i="4"/>
  <c r="I26" i="4" s="1"/>
  <c r="G24" i="4"/>
  <c r="G26" i="4" s="1"/>
  <c r="D24" i="4"/>
  <c r="J14" i="2"/>
  <c r="H14" i="2"/>
  <c r="Z12" i="2"/>
  <c r="Z16" i="2" s="1"/>
  <c r="X12" i="2"/>
  <c r="T12" i="2"/>
  <c r="R12" i="2"/>
  <c r="P12" i="2"/>
  <c r="J12" i="2"/>
  <c r="H12" i="2"/>
  <c r="F12" i="2"/>
  <c r="X15" i="2"/>
  <c r="N31" i="11" l="1"/>
  <c r="L31" i="11"/>
  <c r="H31" i="11"/>
  <c r="F31" i="11"/>
  <c r="D31" i="11"/>
  <c r="J31" i="17" s="1"/>
  <c r="W25" i="10"/>
  <c r="U25" i="10"/>
  <c r="S25" i="10"/>
  <c r="N25" i="10"/>
  <c r="L25" i="10"/>
  <c r="J25" i="10"/>
  <c r="F25" i="10"/>
  <c r="D25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9" i="10"/>
  <c r="F29" i="10"/>
  <c r="F16" i="9"/>
  <c r="U10" i="9"/>
  <c r="U11" i="9"/>
  <c r="U9" i="9"/>
  <c r="U12" i="9"/>
  <c r="S12" i="9"/>
  <c r="Q12" i="9"/>
  <c r="Q16" i="9"/>
  <c r="N12" i="9"/>
  <c r="J10" i="9"/>
  <c r="J11" i="9"/>
  <c r="J12" i="9"/>
  <c r="J9" i="9"/>
  <c r="H12" i="9"/>
  <c r="F12" i="9"/>
  <c r="D12" i="9"/>
  <c r="F15" i="9"/>
  <c r="Q15" i="9"/>
  <c r="L35" i="11"/>
  <c r="I22" i="19"/>
  <c r="P33" i="17"/>
  <c r="P32" i="17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9" i="10"/>
  <c r="Q25" i="10"/>
  <c r="Q28" i="10" s="1"/>
  <c r="F13" i="14"/>
  <c r="D13" i="14"/>
  <c r="Q11" i="15"/>
  <c r="O11" i="15"/>
  <c r="S8" i="15"/>
  <c r="T32" i="17"/>
  <c r="T31" i="17"/>
  <c r="R28" i="17" l="1"/>
  <c r="P28" i="17"/>
  <c r="L28" i="17"/>
  <c r="J28" i="17"/>
  <c r="J30" i="17" s="1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7" i="17"/>
  <c r="T8" i="17"/>
  <c r="M21" i="19"/>
  <c r="I16" i="19"/>
  <c r="Q16" i="19"/>
  <c r="E20" i="19"/>
  <c r="Q10" i="19"/>
  <c r="Q8" i="19"/>
  <c r="Q11" i="19"/>
  <c r="Q12" i="19"/>
  <c r="Q13" i="19"/>
  <c r="Q14" i="19"/>
  <c r="Q15" i="19"/>
  <c r="Q17" i="19"/>
  <c r="Q9" i="19"/>
  <c r="I10" i="19"/>
  <c r="I8" i="19"/>
  <c r="I11" i="19"/>
  <c r="I12" i="19"/>
  <c r="I13" i="19"/>
  <c r="I14" i="19"/>
  <c r="I15" i="19"/>
  <c r="I17" i="19"/>
  <c r="I9" i="19"/>
  <c r="H29" i="10" s="1"/>
  <c r="Q23" i="19"/>
  <c r="Q25" i="19" l="1"/>
  <c r="H34" i="11"/>
  <c r="H35" i="11" s="1"/>
  <c r="P34" i="11"/>
  <c r="P35" i="11" s="1"/>
  <c r="T28" i="17"/>
  <c r="N28" i="17"/>
  <c r="Q24" i="19"/>
  <c r="E46" i="21"/>
  <c r="G46" i="21"/>
  <c r="O46" i="21"/>
  <c r="M46" i="21"/>
  <c r="Q8" i="21"/>
  <c r="I8" i="21"/>
  <c r="I24" i="19" l="1"/>
  <c r="I23" i="19"/>
  <c r="Q46" i="21"/>
  <c r="Q49" i="21" l="1"/>
  <c r="Q50" i="21"/>
</calcChain>
</file>

<file path=xl/sharedStrings.xml><?xml version="1.0" encoding="utf-8"?>
<sst xmlns="http://schemas.openxmlformats.org/spreadsheetml/2006/main" count="742" uniqueCount="281">
  <si>
    <t>صندوق سرمایه‌گذاری قابل معامله سپهر سودمند سینا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</si>
  <si>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</si>
  <si>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</si>
  <si>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</si>
  <si>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</si>
  <si>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</si>
  <si>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</si>
  <si>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</si>
  <si>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</si>
  <si>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</si>
  <si>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</si>
  <si>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</si>
  <si>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</si>
  <si>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</si>
  <si>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</si>
  <si>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</si>
  <si>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</si>
  <si>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</si>
  <si>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</si>
  <si>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ح . معدنی‌وصنعتی‌چادرملو</t>
  </si>
  <si>
    <t>سرمایه گذاری توسعه گوهران امید</t>
  </si>
  <si>
    <t>معدنی‌وصنعتی‌چادرملو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</si>
  <si>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</si>
  <si>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</si>
  <si>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</si>
  <si>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</si>
  <si>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</si>
  <si>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</si>
  <si>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</si>
  <si>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</si>
  <si>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</si>
  <si>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</si>
  <si>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</si>
  <si>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</si>
  <si>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</si>
  <si>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</si>
  <si>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</si>
  <si>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</si>
  <si>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</si>
  <si>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</si>
  <si>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</si>
  <si>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</si>
  <si>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</si>
  <si>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صندوق راهبرصنایع مهرگان1-بخشی</t>
  </si>
  <si>
    <t>صندوق س صنایع سینا1-بخشی</t>
  </si>
  <si>
    <t>صندوق س. سهام ثروت هامون-س</t>
  </si>
  <si>
    <t>صندوق س.پشتوانه طلای پاداش</t>
  </si>
  <si>
    <t>صندوق س.سهامی درخشان آمیتیس-س</t>
  </si>
  <si>
    <t>صندوق سهامی حفظ ارزش دماوند</t>
  </si>
  <si>
    <t>صندوق صبا</t>
  </si>
  <si>
    <t>صندوق طلای عیار مفید</t>
  </si>
  <si>
    <t>صندوق مشترک سینا</t>
  </si>
  <si>
    <t>طلوع بامداد مهرگان</t>
  </si>
  <si>
    <t>صندوق س.کالای سینا</t>
  </si>
  <si>
    <t>صندوق س. کالای قلک</t>
  </si>
  <si>
    <t>صندوق س.پشتوانه طلا گلدیس نوین</t>
  </si>
  <si>
    <t>صندوق س صنایع آروین1-بخشی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</si>
  <si>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</si>
  <si>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</si>
  <si>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</si>
  <si>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</si>
  <si>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</si>
  <si>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</si>
  <si>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</si>
  <si>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</si>
  <si>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</si>
  <si>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سوین جوجه اردبیل</t>
  </si>
  <si>
    <t>بله</t>
  </si>
  <si>
    <t>1404/11/21</t>
  </si>
  <si>
    <t>1406/11/21</t>
  </si>
  <si>
    <t>اسناد خزانه-م11بودجه02-050720</t>
  </si>
  <si>
    <t>1402/12/29</t>
  </si>
  <si>
    <t>1405/07/20</t>
  </si>
  <si>
    <t>اسنادخزانه-م1بودجه02-050325</t>
  </si>
  <si>
    <t>1402/06/19</t>
  </si>
  <si>
    <t>1405/03/25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</si>
  <si>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</si>
  <si>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</si>
  <si>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</si>
  <si>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</si>
  <si>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</si>
  <si>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</si>
  <si>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</si>
  <si>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</si>
  <si>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</si>
  <si>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</si>
  <si>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</si>
  <si>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</si>
  <si>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دولت221-ش.خ060830</t>
  </si>
  <si>
    <t>1404/04/31</t>
  </si>
  <si>
    <t>1406/08/30</t>
  </si>
  <si>
    <t>مرابحه عام دولت228-ش.خ070521</t>
  </si>
  <si>
    <t>1404/05/21</t>
  </si>
  <si>
    <t>1407/05/21</t>
  </si>
  <si>
    <t>مرابحه عام دولت232-ش.خ070725</t>
  </si>
  <si>
    <t>1404/06/25</t>
  </si>
  <si>
    <t>1407/07/25</t>
  </si>
  <si>
    <t>مرابحه عام دولت235-ش.خ060915</t>
  </si>
  <si>
    <t>1404/07/15</t>
  </si>
  <si>
    <t>1406/09/15</t>
  </si>
  <si>
    <t>مرابحه عام دولت239-ش.خ070922</t>
  </si>
  <si>
    <t>1404/07/22</t>
  </si>
  <si>
    <t>1407/09/22</t>
  </si>
  <si>
    <t>مرابحه عام دولت245-ش.خ070813</t>
  </si>
  <si>
    <t>1404/08/13</t>
  </si>
  <si>
    <t>1407/08/13</t>
  </si>
  <si>
    <t>مرابحه عام دولت246-ش.خ070820</t>
  </si>
  <si>
    <t>1404/08/20</t>
  </si>
  <si>
    <t>1407/08/20</t>
  </si>
  <si>
    <t>مرابحه عام دولت253-ش.خ070311</t>
  </si>
  <si>
    <t>1404/09/11</t>
  </si>
  <si>
    <t>1407/03/11</t>
  </si>
  <si>
    <t>مرابحه عام دولت256-ش.خ070318</t>
  </si>
  <si>
    <t>1404/09/18</t>
  </si>
  <si>
    <t>1407/03/18</t>
  </si>
  <si>
    <t>مرابحه عام دولت259-ش.خ070502</t>
  </si>
  <si>
    <t>1404/10/02</t>
  </si>
  <si>
    <t>1407/05/02</t>
  </si>
  <si>
    <t>مرابحه عام دولت269-ش.خ071021</t>
  </si>
  <si>
    <t>1407/10/21</t>
  </si>
  <si>
    <t>مرابحه عام دولت273-ش.خ071128</t>
  </si>
  <si>
    <t>1404/11/28</t>
  </si>
  <si>
    <t>1407/11/28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</si>
  <si>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</si>
  <si>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</si>
  <si>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</si>
  <si>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</si>
  <si>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</si>
  <si>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</si>
  <si>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</si>
  <si>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</si>
  <si>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</si>
  <si>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</si>
  <si>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</si>
  <si>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</si>
  <si>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4.66%</t>
  </si>
  <si>
    <t>-9.32%</t>
  </si>
  <si>
    <t>3.26%</t>
  </si>
  <si>
    <t>-1.30%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</si>
  <si>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</si>
  <si>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</si>
  <si>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</si>
  <si>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</si>
  <si>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</si>
  <si>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</si>
  <si>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</si>
  <si>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</si>
  <si>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</si>
  <si>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</si>
  <si>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</si>
  <si>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</si>
  <si>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</si>
  <si>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</si>
  <si>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</si>
  <si>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</si>
  <si>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</si>
  <si>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</si>
  <si>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</si>
  <si>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</si>
  <si>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</si>
  <si>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</si>
  <si>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</si>
  <si>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</si>
  <si>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</si>
  <si>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</si>
  <si>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</si>
  <si>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</si>
  <si>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</si>
  <si>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</si>
  <si>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</si>
  <si>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</si>
  <si>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</si>
  <si>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</si>
  <si>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س.پشتوانه طلا آرمان آتی</t>
  </si>
  <si>
    <t>افق روشن بانک خاورمیانه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</si>
  <si>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</si>
  <si>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</si>
  <si>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</si>
  <si>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</si>
  <si>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</si>
  <si>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فولاژ612-بدون ضامن</t>
  </si>
  <si>
    <t>مرابحه بافندگی پرنیا060718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</si>
  <si>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</si>
  <si>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</si>
  <si>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</si>
  <si>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</si>
  <si>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</si>
  <si>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</si>
  <si>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</si>
  <si>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</si>
  <si>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</si>
  <si>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</si>
  <si>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</si>
  <si>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</si>
  <si>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</si>
  <si>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</si>
  <si>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</si>
  <si>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</si>
  <si>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</si>
  <si>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</si>
  <si>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</si>
  <si>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</si>
  <si>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</si>
  <si>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</si>
  <si>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</si>
  <si>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</si>
  <si>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</si>
  <si>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</si>
  <si>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</si>
  <si>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</si>
  <si>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</si>
  <si>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</si>
  <si>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</si>
  <si>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</si>
  <si>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</si>
  <si>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</si>
  <si>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</si>
  <si>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</si>
  <si>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</si>
  <si>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</si>
  <si>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</si>
  <si>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</si>
  <si>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</si>
  <si>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</si>
  <si>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</si>
  <si>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</si>
  <si>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</si>
  <si>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</si>
  <si>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</si>
  <si>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</si>
  <si>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</si>
  <si>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1406/12/22</t>
  </si>
  <si>
    <t>1406/07/18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</si>
  <si>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</si>
  <si>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</si>
  <si>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</si>
  <si>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</si>
  <si>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</si>
  <si>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</si>
  <si>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</si>
  <si>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</si>
  <si>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</si>
  <si>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</si>
  <si>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</si>
  <si>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</si>
  <si>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</si>
  <si>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</si>
  <si>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</si>
  <si>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</si>
  <si>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</si>
  <si>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انعقاد قرارداد</t>
  </si>
  <si>
    <t>تصمیمات شرکت</t>
  </si>
  <si>
    <t>سپرده کوتاه مدت موسسه اعتباری ملل</t>
  </si>
  <si>
    <t xml:space="preserve">سپرده کوتاه مدت بانک ملت </t>
  </si>
  <si>
    <t xml:space="preserve">سپرده کوتاه مدت بانک گردشگری  </t>
  </si>
  <si>
    <t xml:space="preserve">سپرده کوتاه مدت بانک صادرات </t>
  </si>
  <si>
    <t xml:space="preserve">سپرده کوتاه مدت بانک شهر </t>
  </si>
  <si>
    <t xml:space="preserve">سپرده کوتاه مدت بانک سینا </t>
  </si>
  <si>
    <t xml:space="preserve">سپرده کوتاه مدت بانک سامان </t>
  </si>
  <si>
    <t xml:space="preserve">سپرده کوتاه مدت بانک دی </t>
  </si>
  <si>
    <t xml:space="preserve">سپرده کوتاه مدت بانک خاورمیانه </t>
  </si>
  <si>
    <t xml:space="preserve">سپرده کوتاه مدت بانک تجارت  </t>
  </si>
  <si>
    <t xml:space="preserve">سپرده کوتاه مدت بانک پاسارگاد   </t>
  </si>
  <si>
    <t>سپرده بلند مدت موسسه اعتباری ملل</t>
  </si>
  <si>
    <t xml:space="preserve">سپرده بلند مدت بانک گردشگری  </t>
  </si>
  <si>
    <t xml:space="preserve">سپرده بلند مدت بانک صادرات </t>
  </si>
  <si>
    <t xml:space="preserve">سپرده بلند مدت بانک شهر </t>
  </si>
  <si>
    <t xml:space="preserve">سپرده بلند مدت بانک دی </t>
  </si>
  <si>
    <t xml:space="preserve">سپرده بلند مدت بانک خاورمیانه </t>
  </si>
  <si>
    <t xml:space="preserve">سپرده بلند مدت بانک پاسارگاد  </t>
  </si>
  <si>
    <t xml:space="preserve">حساب جاری بانک سامان </t>
  </si>
  <si>
    <t xml:space="preserve">حساب جاری بانک سینا </t>
  </si>
  <si>
    <t xml:space="preserve">سپرده بلند مدت موسسه اعتباری ملل  </t>
  </si>
  <si>
    <t>سپرده کوتاه مدت بانک پاسارگاد</t>
  </si>
  <si>
    <t>سپرده کوتاه مدت بانک تجارت</t>
  </si>
  <si>
    <t xml:space="preserve">سپرده کوتاه مدت موسسه اعتباری ملل  </t>
  </si>
  <si>
    <t>سپرده بلند مدت بانک پاسارگاد</t>
  </si>
  <si>
    <t>سپرده بلند مدت بانک گردشگری</t>
  </si>
  <si>
    <t xml:space="preserve">سپرده کوتاه مدت بانک پاسارگاد  </t>
  </si>
  <si>
    <t xml:space="preserve">سپرده کوتاه مدت بانک تجارت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</si>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</sst>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1" applyNumberFormat="1" applyFont="1" applyFill="1" applyAlignment="1">
      <alignment horizontal="left"/>
    </xf>
    <xf numFmtId="1" fontId="0" fillId="0" borderId="0" xfId="1" applyNumberFormat="1" applyFont="1" applyFill="1" applyAlignment="1">
      <alignment horizontal="left"/>
    </xf>
    <xf numFmtId="0" fontId="0" fillId="0" borderId="0" xfId="1" applyNumberFormat="1" applyFont="1" applyFill="1" applyAlignment="1">
      <alignment horizontal="left"/>
    </xf>
    <xf numFmtId="0" fontId="5" fillId="2" borderId="0" xfId="0" applyFont="1" applyFill="1" applyAlignment="1">
      <alignment horizontal="right" vertical="top"/>
    </xf>
    <xf numFmtId="0" fontId="0" fillId="2" borderId="0" xfId="0" applyFill="1" applyAlignment="1">
      <alignment horizontal="left"/>
    </xf>
    <xf numFmtId="3" fontId="5" fillId="2" borderId="0" xfId="0" applyNumberFormat="1" applyFont="1" applyFill="1" applyAlignment="1">
      <alignment horizontal="right" vertical="top"/>
    </xf>
    <xf numFmtId="164" fontId="0" fillId="2" borderId="0" xfId="1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0" fillId="0" borderId="7" xfId="0" applyBorder="1" applyAlignment="1">
      <alignment horizontal="left"/>
    </xf>
    <xf numFmtId="4" fontId="5" fillId="0" borderId="7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right" vertical="top"/>
    </xf>
    <xf numFmtId="1" fontId="0" fillId="0" borderId="0" xfId="0" applyNumberFormat="1" applyAlignment="1">
      <alignment horizontal="left"/>
    </xf>
    <xf numFmtId="3" fontId="5" fillId="0" borderId="0" xfId="0" applyNumberFormat="1" applyFont="1" applyAlignment="1">
      <alignment vertical="top"/>
    </xf>
    <xf numFmtId="3" fontId="5" fillId="0" borderId="4" xfId="0" applyNumberFormat="1" applyFont="1" applyBorder="1" applyAlignment="1">
      <alignment vertical="top"/>
    </xf>
    <xf numFmtId="164" fontId="0" fillId="2" borderId="0" xfId="1" applyNumberFormat="1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3" fontId="5" fillId="0" borderId="9" xfId="0" applyNumberFormat="1" applyFont="1" applyBorder="1" applyAlignment="1">
      <alignment vertical="top"/>
    </xf>
    <xf numFmtId="3" fontId="5" fillId="0" borderId="2" xfId="0" applyNumberFormat="1" applyFont="1" applyBorder="1" applyAlignment="1">
      <alignment vertical="top"/>
    </xf>
    <xf numFmtId="3" fontId="0" fillId="0" borderId="0" xfId="0" applyNumberFormat="1" applyAlignment="1">
      <alignment horizontal="right"/>
    </xf>
    <xf numFmtId="2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 vertical="top"/>
    </xf>
    <xf numFmtId="4" fontId="5" fillId="0" borderId="9" xfId="0" applyNumberFormat="1" applyFont="1" applyBorder="1" applyAlignment="1">
      <alignment horizontal="right" vertical="top"/>
    </xf>
    <xf numFmtId="4" fontId="5" fillId="0" borderId="10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8" t="s">
        <v>0</v>
      </c>
      <c r="B1" s="48"/>
      <c r="C1" s="48"/>
    </row>
    <row r="2" spans="1:3" ht="21.75" customHeight="1" x14ac:dyDescent="0.2">
      <c r="A2" s="48" t="s">
        <v>1</v>
      </c>
      <c r="B2" s="48"/>
      <c r="C2" s="48"/>
    </row>
    <row r="3" spans="1:3" ht="21.75" customHeight="1" x14ac:dyDescent="0.2">
      <c r="A3" s="48" t="s">
        <v>2</v>
      </c>
      <c r="B3" s="48"/>
      <c r="C3" s="48"/>
    </row>
    <row r="4" spans="1:3" ht="7.35" customHeight="1" x14ac:dyDescent="0.2"/>
    <row r="5" spans="1:3" ht="123.6" customHeight="1" x14ac:dyDescent="0.2">
      <c r="B5" s="52"/>
    </row>
    <row r="6" spans="1:3" ht="123.6" customHeight="1" x14ac:dyDescent="0.2">
      <c r="B6" s="5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AB29"/>
  <sheetViews>
    <sheetView rightToLeft="1" workbookViewId="0">
      <selection activeCell="Y9" sqref="Y9:Y2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4" customWidth="1"/>
    <col min="17" max="17" width="15.85546875" bestFit="1" customWidth="1"/>
    <col min="18" max="18" width="1.28515625" customWidth="1"/>
    <col min="19" max="19" width="1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  <col min="25" max="25" width="9.5703125" bestFit="1" customWidth="1"/>
  </cols>
  <sheetData>
    <row r="1" spans="1:2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8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8" ht="14.45" customHeight="1" x14ac:dyDescent="0.2"/>
    <row r="5" spans="1:28" ht="14.45" customHeight="1" x14ac:dyDescent="0.2">
      <c r="A5" s="1" t="s">
        <v>170</v>
      </c>
      <c r="B5" s="49" t="s">
        <v>171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8" ht="14.45" customHeight="1" x14ac:dyDescent="0.2">
      <c r="D6" s="50" t="s">
        <v>164</v>
      </c>
      <c r="E6" s="50"/>
      <c r="F6" s="50"/>
      <c r="G6" s="50"/>
      <c r="H6" s="50"/>
      <c r="I6" s="50"/>
      <c r="J6" s="50"/>
      <c r="K6" s="50"/>
      <c r="L6" s="50"/>
      <c r="N6" s="50" t="s">
        <v>165</v>
      </c>
      <c r="O6" s="50"/>
      <c r="P6" s="50"/>
      <c r="Q6" s="50"/>
      <c r="R6" s="50"/>
      <c r="S6" s="50"/>
      <c r="T6" s="50"/>
      <c r="U6" s="50"/>
      <c r="V6" s="50"/>
      <c r="W6" s="50"/>
    </row>
    <row r="7" spans="1:28" ht="14.45" customHeight="1" x14ac:dyDescent="0.2">
      <c r="D7" s="3"/>
      <c r="E7" s="3"/>
      <c r="F7" s="3"/>
      <c r="G7" s="3"/>
      <c r="H7" s="3"/>
      <c r="I7" s="3"/>
      <c r="J7" s="60" t="s">
        <v>22</v>
      </c>
      <c r="K7" s="60"/>
      <c r="L7" s="60"/>
      <c r="N7" s="3"/>
      <c r="O7" s="3"/>
      <c r="P7" s="3"/>
      <c r="Q7" s="3"/>
      <c r="R7" s="3"/>
      <c r="S7" s="3"/>
      <c r="T7" s="3"/>
      <c r="U7" s="60" t="s">
        <v>22</v>
      </c>
      <c r="V7" s="60"/>
      <c r="W7" s="60"/>
    </row>
    <row r="8" spans="1:28" ht="14.45" customHeight="1" x14ac:dyDescent="0.2">
      <c r="A8" s="50" t="s">
        <v>39</v>
      </c>
      <c r="B8" s="50"/>
      <c r="D8" s="2" t="s">
        <v>172</v>
      </c>
      <c r="F8" s="2" t="s">
        <v>168</v>
      </c>
      <c r="H8" s="2" t="s">
        <v>169</v>
      </c>
      <c r="J8" s="4" t="s">
        <v>142</v>
      </c>
      <c r="K8" s="3"/>
      <c r="L8" s="4" t="s">
        <v>150</v>
      </c>
      <c r="N8" s="2" t="s">
        <v>172</v>
      </c>
      <c r="P8" s="50" t="s">
        <v>168</v>
      </c>
      <c r="Q8" s="50"/>
      <c r="S8" s="2" t="s">
        <v>169</v>
      </c>
      <c r="U8" s="4" t="s">
        <v>142</v>
      </c>
      <c r="V8" s="3"/>
      <c r="W8" s="4" t="s">
        <v>150</v>
      </c>
    </row>
    <row r="9" spans="1:28" ht="21.75" customHeight="1" x14ac:dyDescent="0.2">
      <c r="A9" s="57" t="s">
        <v>45</v>
      </c>
      <c r="B9" s="57"/>
      <c r="D9" s="6">
        <v>0</v>
      </c>
      <c r="F9" s="6">
        <v>655788210</v>
      </c>
      <c r="H9" s="6">
        <v>1259197171</v>
      </c>
      <c r="J9" s="6">
        <f>D9+F9+H9</f>
        <v>1914985381</v>
      </c>
      <c r="L9" s="7">
        <v>0.12</v>
      </c>
      <c r="N9" s="6">
        <v>0</v>
      </c>
      <c r="Q9" s="45">
        <v>0</v>
      </c>
      <c r="S9" s="6">
        <v>1259197171</v>
      </c>
      <c r="U9" s="6">
        <f t="shared" ref="U9:U24" si="0">N9+Q9+S9</f>
        <v>1259197171</v>
      </c>
      <c r="W9" s="7">
        <v>0.05</v>
      </c>
      <c r="Y9" s="47"/>
    </row>
    <row r="10" spans="1:28" ht="21.75" customHeight="1" x14ac:dyDescent="0.2">
      <c r="A10" s="59" t="s">
        <v>50</v>
      </c>
      <c r="B10" s="59"/>
      <c r="D10" s="9">
        <v>0</v>
      </c>
      <c r="F10" s="9">
        <v>-25678636470</v>
      </c>
      <c r="H10" s="9">
        <v>-8130501507</v>
      </c>
      <c r="J10" s="9">
        <f t="shared" ref="J10:J24" si="1">D10+F10+H10</f>
        <v>-33809137977</v>
      </c>
      <c r="L10" s="10">
        <v>-0.77</v>
      </c>
      <c r="N10" s="9">
        <v>0</v>
      </c>
      <c r="Q10" s="40">
        <v>0</v>
      </c>
      <c r="S10" s="9">
        <v>-8130501507</v>
      </c>
      <c r="U10" s="9">
        <f t="shared" si="0"/>
        <v>-8130501507</v>
      </c>
      <c r="W10" s="10">
        <v>-0.3</v>
      </c>
      <c r="Y10" s="47"/>
    </row>
    <row r="11" spans="1:28" ht="21.75" customHeight="1" x14ac:dyDescent="0.2">
      <c r="A11" s="59" t="s">
        <v>44</v>
      </c>
      <c r="B11" s="59"/>
      <c r="D11" s="9">
        <v>0</v>
      </c>
      <c r="F11" s="9">
        <v>-13174258682</v>
      </c>
      <c r="H11" s="9">
        <v>74881151938</v>
      </c>
      <c r="J11" s="9">
        <f t="shared" si="1"/>
        <v>61706893256</v>
      </c>
      <c r="L11" s="10">
        <v>7.06</v>
      </c>
      <c r="N11" s="9">
        <v>0</v>
      </c>
      <c r="Q11" s="40">
        <v>0</v>
      </c>
      <c r="S11" s="9">
        <v>74881151938</v>
      </c>
      <c r="U11" s="9">
        <f t="shared" si="0"/>
        <v>74881151938</v>
      </c>
      <c r="W11" s="10">
        <v>2.78</v>
      </c>
      <c r="Y11" s="47"/>
      <c r="AB11">
        <v>-12836946309</v>
      </c>
    </row>
    <row r="12" spans="1:28" ht="21.75" customHeight="1" x14ac:dyDescent="0.2">
      <c r="A12" s="59" t="s">
        <v>173</v>
      </c>
      <c r="B12" s="59"/>
      <c r="D12" s="9">
        <v>0</v>
      </c>
      <c r="F12" s="9">
        <v>0</v>
      </c>
      <c r="H12" s="9">
        <v>0</v>
      </c>
      <c r="J12" s="9">
        <f t="shared" si="1"/>
        <v>0</v>
      </c>
      <c r="L12" s="10">
        <v>0</v>
      </c>
      <c r="N12" s="9">
        <v>0</v>
      </c>
      <c r="Q12" s="40">
        <v>0</v>
      </c>
      <c r="S12" s="9">
        <v>5574845475</v>
      </c>
      <c r="U12" s="9">
        <f t="shared" si="0"/>
        <v>5574845475</v>
      </c>
      <c r="W12" s="10">
        <v>0.21</v>
      </c>
      <c r="Y12" s="47"/>
      <c r="AB12">
        <v>80944918704</v>
      </c>
    </row>
    <row r="13" spans="1:28" ht="21.75" customHeight="1" x14ac:dyDescent="0.2">
      <c r="A13" s="59" t="s">
        <v>46</v>
      </c>
      <c r="B13" s="59"/>
      <c r="D13" s="9">
        <v>0</v>
      </c>
      <c r="F13" s="9">
        <v>-11815947425</v>
      </c>
      <c r="H13" s="9">
        <v>0</v>
      </c>
      <c r="J13" s="9">
        <f t="shared" si="1"/>
        <v>-11815947425</v>
      </c>
      <c r="L13" s="10">
        <v>-1.1100000000000001</v>
      </c>
      <c r="N13" s="9">
        <v>0</v>
      </c>
      <c r="Q13" s="40">
        <v>-12836946309</v>
      </c>
      <c r="S13" s="9">
        <v>7953869546</v>
      </c>
      <c r="U13" s="9">
        <f t="shared" si="0"/>
        <v>-4883076763</v>
      </c>
      <c r="W13" s="10">
        <v>-0.18</v>
      </c>
      <c r="Y13" s="47"/>
      <c r="AB13">
        <v>45113723060</v>
      </c>
    </row>
    <row r="14" spans="1:28" ht="21.75" customHeight="1" x14ac:dyDescent="0.2">
      <c r="A14" s="59" t="s">
        <v>49</v>
      </c>
      <c r="B14" s="59"/>
      <c r="D14" s="9">
        <v>0</v>
      </c>
      <c r="F14" s="9">
        <v>95596511400</v>
      </c>
      <c r="H14" s="9">
        <v>0</v>
      </c>
      <c r="J14" s="9">
        <f t="shared" si="1"/>
        <v>95596511400</v>
      </c>
      <c r="L14" s="10">
        <v>9.01</v>
      </c>
      <c r="N14" s="9">
        <v>0</v>
      </c>
      <c r="Q14" s="40">
        <v>80944918704</v>
      </c>
      <c r="S14" s="9">
        <v>0</v>
      </c>
      <c r="U14" s="9">
        <f t="shared" si="0"/>
        <v>80944918704</v>
      </c>
      <c r="W14" s="10">
        <v>3</v>
      </c>
      <c r="Y14" s="47"/>
      <c r="AB14">
        <v>70696849630</v>
      </c>
    </row>
    <row r="15" spans="1:28" ht="21.75" customHeight="1" x14ac:dyDescent="0.2">
      <c r="A15" s="59" t="s">
        <v>174</v>
      </c>
      <c r="B15" s="59"/>
      <c r="D15" s="9">
        <v>0</v>
      </c>
      <c r="F15" s="9">
        <v>63663173403</v>
      </c>
      <c r="H15" s="9">
        <v>0</v>
      </c>
      <c r="J15" s="9">
        <f t="shared" si="1"/>
        <v>63663173403</v>
      </c>
      <c r="L15" s="10">
        <v>6</v>
      </c>
      <c r="N15" s="9">
        <v>0</v>
      </c>
      <c r="Q15" s="40">
        <v>45113723060</v>
      </c>
      <c r="S15" s="9">
        <v>0</v>
      </c>
      <c r="U15" s="9">
        <f t="shared" si="0"/>
        <v>45113723060</v>
      </c>
      <c r="W15" s="10">
        <v>1.67</v>
      </c>
      <c r="Y15" s="47"/>
      <c r="AB15">
        <v>30268213380</v>
      </c>
    </row>
    <row r="16" spans="1:28" ht="21.75" customHeight="1" x14ac:dyDescent="0.2">
      <c r="A16" s="59" t="s">
        <v>175</v>
      </c>
      <c r="B16" s="59"/>
      <c r="D16" s="9">
        <v>0</v>
      </c>
      <c r="F16" s="9">
        <v>93178649949</v>
      </c>
      <c r="H16" s="9">
        <v>0</v>
      </c>
      <c r="J16" s="9">
        <f t="shared" si="1"/>
        <v>93178649949</v>
      </c>
      <c r="L16" s="10">
        <v>8.7899999999999991</v>
      </c>
      <c r="N16" s="9">
        <v>0</v>
      </c>
      <c r="Q16" s="40">
        <v>70696849630</v>
      </c>
      <c r="S16" s="9">
        <v>0</v>
      </c>
      <c r="U16" s="9">
        <f t="shared" si="0"/>
        <v>70696849630</v>
      </c>
      <c r="W16" s="10">
        <v>2.62</v>
      </c>
      <c r="Y16" s="47"/>
      <c r="AB16">
        <v>10116427065</v>
      </c>
    </row>
    <row r="17" spans="1:28" ht="21.75" customHeight="1" x14ac:dyDescent="0.2">
      <c r="A17" s="59" t="s">
        <v>51</v>
      </c>
      <c r="B17" s="59"/>
      <c r="D17" s="9">
        <v>0</v>
      </c>
      <c r="F17" s="9">
        <v>42401850840</v>
      </c>
      <c r="H17" s="9">
        <v>0</v>
      </c>
      <c r="J17" s="9">
        <f t="shared" si="1"/>
        <v>42401850840</v>
      </c>
      <c r="L17" s="10">
        <v>4</v>
      </c>
      <c r="N17" s="9">
        <v>0</v>
      </c>
      <c r="Q17" s="40">
        <v>30268213380</v>
      </c>
      <c r="S17" s="9">
        <v>0</v>
      </c>
      <c r="U17" s="9">
        <f t="shared" si="0"/>
        <v>30268213380</v>
      </c>
      <c r="W17" s="10">
        <v>1.1200000000000001</v>
      </c>
      <c r="Y17" s="47"/>
      <c r="AB17">
        <v>25166380089</v>
      </c>
    </row>
    <row r="18" spans="1:28" ht="21.75" customHeight="1" x14ac:dyDescent="0.2">
      <c r="A18" s="59" t="s">
        <v>48</v>
      </c>
      <c r="B18" s="59"/>
      <c r="D18" s="9">
        <v>0</v>
      </c>
      <c r="F18" s="9">
        <v>13845619787</v>
      </c>
      <c r="H18" s="9">
        <v>0</v>
      </c>
      <c r="J18" s="9">
        <f t="shared" si="1"/>
        <v>13845619787</v>
      </c>
      <c r="L18" s="10">
        <v>1.31</v>
      </c>
      <c r="N18" s="9">
        <v>0</v>
      </c>
      <c r="Q18" s="40">
        <v>10116427065</v>
      </c>
      <c r="S18" s="9">
        <v>0</v>
      </c>
      <c r="U18" s="9">
        <f t="shared" si="0"/>
        <v>10116427065</v>
      </c>
      <c r="W18" s="10">
        <v>0.38</v>
      </c>
      <c r="Y18" s="47"/>
      <c r="AB18">
        <v>10266333000</v>
      </c>
    </row>
    <row r="19" spans="1:28" ht="21.75" customHeight="1" x14ac:dyDescent="0.2">
      <c r="A19" s="59" t="s">
        <v>47</v>
      </c>
      <c r="B19" s="59"/>
      <c r="D19" s="9">
        <v>0</v>
      </c>
      <c r="F19" s="9">
        <v>25123652788</v>
      </c>
      <c r="H19" s="9">
        <v>0</v>
      </c>
      <c r="J19" s="9">
        <f t="shared" si="1"/>
        <v>25123652788</v>
      </c>
      <c r="L19" s="10">
        <v>2.37</v>
      </c>
      <c r="N19" s="9">
        <v>0</v>
      </c>
      <c r="Q19" s="40">
        <v>25166380089</v>
      </c>
      <c r="S19" s="9">
        <v>0</v>
      </c>
      <c r="U19" s="9">
        <f t="shared" si="0"/>
        <v>25166380089</v>
      </c>
      <c r="W19" s="10">
        <v>0.93</v>
      </c>
      <c r="Y19" s="47"/>
      <c r="AB19">
        <v>-136349999</v>
      </c>
    </row>
    <row r="20" spans="1:28" ht="21.75" customHeight="1" x14ac:dyDescent="0.2">
      <c r="A20" s="59" t="s">
        <v>43</v>
      </c>
      <c r="B20" s="59"/>
      <c r="D20" s="9">
        <v>0</v>
      </c>
      <c r="F20" s="9">
        <v>10266333000</v>
      </c>
      <c r="H20" s="9">
        <v>0</v>
      </c>
      <c r="J20" s="9">
        <f t="shared" si="1"/>
        <v>10266333000</v>
      </c>
      <c r="L20" s="10">
        <v>0.97</v>
      </c>
      <c r="N20" s="9">
        <v>0</v>
      </c>
      <c r="Q20" s="40">
        <v>10266333000</v>
      </c>
      <c r="S20" s="9">
        <v>0</v>
      </c>
      <c r="U20" s="9">
        <f t="shared" si="0"/>
        <v>10266333000</v>
      </c>
      <c r="W20" s="10">
        <v>0.38</v>
      </c>
      <c r="Y20" s="47"/>
      <c r="AB20">
        <v>-6934901876</v>
      </c>
    </row>
    <row r="21" spans="1:28" ht="21.75" customHeight="1" x14ac:dyDescent="0.2">
      <c r="A21" s="59" t="s">
        <v>56</v>
      </c>
      <c r="B21" s="59"/>
      <c r="D21" s="9">
        <v>0</v>
      </c>
      <c r="F21" s="9">
        <v>-136350000</v>
      </c>
      <c r="H21" s="9">
        <v>0</v>
      </c>
      <c r="J21" s="9">
        <f t="shared" si="1"/>
        <v>-136350000</v>
      </c>
      <c r="L21" s="10">
        <v>-0.01</v>
      </c>
      <c r="N21" s="9">
        <v>0</v>
      </c>
      <c r="Q21" s="40">
        <v>-136350000</v>
      </c>
      <c r="S21" s="9">
        <v>0</v>
      </c>
      <c r="U21" s="9">
        <f t="shared" si="0"/>
        <v>-136350000</v>
      </c>
      <c r="W21" s="10">
        <v>-0.01</v>
      </c>
      <c r="Y21" s="47"/>
      <c r="AB21">
        <v>-1039399289</v>
      </c>
    </row>
    <row r="22" spans="1:28" ht="21.75" customHeight="1" x14ac:dyDescent="0.2">
      <c r="A22" s="59" t="s">
        <v>55</v>
      </c>
      <c r="B22" s="59"/>
      <c r="D22" s="9">
        <v>0</v>
      </c>
      <c r="F22" s="9">
        <v>-6934901876</v>
      </c>
      <c r="H22" s="9">
        <v>0</v>
      </c>
      <c r="J22" s="9">
        <f t="shared" si="1"/>
        <v>-6934901876</v>
      </c>
      <c r="L22" s="10">
        <v>-0.65</v>
      </c>
      <c r="N22" s="9">
        <v>0</v>
      </c>
      <c r="Q22" s="40">
        <v>-6934901876</v>
      </c>
      <c r="S22" s="9">
        <v>0</v>
      </c>
      <c r="U22" s="9">
        <f t="shared" si="0"/>
        <v>-6934901876</v>
      </c>
      <c r="W22" s="10">
        <v>-0.26</v>
      </c>
      <c r="Y22" s="47"/>
      <c r="AB22">
        <v>-11638561328</v>
      </c>
    </row>
    <row r="23" spans="1:28" ht="21.75" customHeight="1" x14ac:dyDescent="0.2">
      <c r="A23" s="59" t="s">
        <v>54</v>
      </c>
      <c r="B23" s="59"/>
      <c r="D23" s="9">
        <v>0</v>
      </c>
      <c r="F23" s="9">
        <v>-1039399289</v>
      </c>
      <c r="H23" s="9">
        <v>0</v>
      </c>
      <c r="J23" s="9">
        <f t="shared" si="1"/>
        <v>-1039399289</v>
      </c>
      <c r="L23" s="10">
        <v>-0.1</v>
      </c>
      <c r="N23" s="9">
        <v>0</v>
      </c>
      <c r="Q23" s="40">
        <v>-1039399289</v>
      </c>
      <c r="S23" s="9">
        <v>0</v>
      </c>
      <c r="U23" s="9">
        <f t="shared" si="0"/>
        <v>-1039399289</v>
      </c>
      <c r="W23" s="10">
        <v>-0.04</v>
      </c>
      <c r="Y23" s="47"/>
    </row>
    <row r="24" spans="1:28" ht="21.75" customHeight="1" x14ac:dyDescent="0.2">
      <c r="A24" s="53" t="s">
        <v>53</v>
      </c>
      <c r="B24" s="53"/>
      <c r="D24" s="13">
        <v>0</v>
      </c>
      <c r="F24" s="13">
        <v>-11638561328</v>
      </c>
      <c r="H24" s="13">
        <v>0</v>
      </c>
      <c r="J24" s="13">
        <f t="shared" si="1"/>
        <v>-11638561328</v>
      </c>
      <c r="L24" s="14">
        <v>-1.1000000000000001</v>
      </c>
      <c r="N24" s="13">
        <v>0</v>
      </c>
      <c r="Q24" s="40">
        <v>-11638561328</v>
      </c>
      <c r="S24" s="13">
        <v>0</v>
      </c>
      <c r="U24" s="13">
        <f t="shared" si="0"/>
        <v>-11638561328</v>
      </c>
      <c r="W24" s="14">
        <v>-0.43</v>
      </c>
      <c r="Y24" s="47"/>
    </row>
    <row r="25" spans="1:28" ht="21.75" customHeight="1" x14ac:dyDescent="0.2">
      <c r="A25" s="56" t="s">
        <v>22</v>
      </c>
      <c r="B25" s="56"/>
      <c r="D25" s="16">
        <f>SUM(D9:D24)</f>
        <v>0</v>
      </c>
      <c r="F25" s="16">
        <f>SUM(F9:F24)</f>
        <v>274313524307</v>
      </c>
      <c r="H25" s="16">
        <f>SUM(H9:H24)</f>
        <v>68009847602</v>
      </c>
      <c r="J25" s="16">
        <f>SUM(J9:J24)</f>
        <v>342323371909</v>
      </c>
      <c r="L25" s="17">
        <f>SUM(L9:L24)</f>
        <v>35.889999999999993</v>
      </c>
      <c r="N25" s="16">
        <f>SUM(N9:N24)</f>
        <v>0</v>
      </c>
      <c r="Q25" s="16">
        <f>Q9+Q10+Q11+Q12+Q13+Q14+Q15+Q16+Q17+Q18+Q19+Q20+Q21+Q22+Q23+Q24</f>
        <v>239986686126</v>
      </c>
      <c r="S25" s="16">
        <f>SUM(S9:S24)</f>
        <v>81538562623</v>
      </c>
      <c r="U25" s="16">
        <f>SUM(U9:U24)</f>
        <v>321525248749</v>
      </c>
      <c r="W25" s="17">
        <f>SUM(W9:W24)</f>
        <v>11.920000000000002</v>
      </c>
    </row>
    <row r="27" spans="1:28" x14ac:dyDescent="0.2">
      <c r="F27" s="23">
        <f>SUM('درآمد ناشی از تغییر قیمت اوراق'!I11:I25)</f>
        <v>274313524307</v>
      </c>
      <c r="H27" s="23">
        <f>SUM('درآمد ناشی از فروش'!I9:I13)</f>
        <v>68009847602</v>
      </c>
      <c r="Q27" s="23">
        <v>239986686126</v>
      </c>
      <c r="S27" s="23">
        <f>SUM('درآمد ناشی از فروش'!Q9:R13)</f>
        <v>81538562623</v>
      </c>
    </row>
    <row r="28" spans="1:28" x14ac:dyDescent="0.2">
      <c r="Q28" s="23">
        <f>Q25-Q27</f>
        <v>0</v>
      </c>
      <c r="S28" s="23">
        <f>S27-S25</f>
        <v>0</v>
      </c>
    </row>
    <row r="29" spans="1:28" x14ac:dyDescent="0.2">
      <c r="F29" s="23">
        <f>F25-F27</f>
        <v>0</v>
      </c>
      <c r="H29" s="23">
        <f>H27-H25</f>
        <v>0</v>
      </c>
    </row>
  </sheetData>
  <mergeCells count="27">
    <mergeCell ref="A1:W1"/>
    <mergeCell ref="A2:W2"/>
    <mergeCell ref="A3:W3"/>
    <mergeCell ref="B5:W5"/>
    <mergeCell ref="D6:L6"/>
    <mergeCell ref="N6:W6"/>
    <mergeCell ref="A10:B10"/>
    <mergeCell ref="A11:B11"/>
    <mergeCell ref="A12:B12"/>
    <mergeCell ref="J7:L7"/>
    <mergeCell ref="U7:W7"/>
    <mergeCell ref="A8:B8"/>
    <mergeCell ref="P8:Q8"/>
    <mergeCell ref="A9:B9"/>
    <mergeCell ref="A16:B16"/>
    <mergeCell ref="A17:B17"/>
    <mergeCell ref="A18:B18"/>
    <mergeCell ref="A13:B13"/>
    <mergeCell ref="A14:B14"/>
    <mergeCell ref="A15:B15"/>
    <mergeCell ref="A25:B25"/>
    <mergeCell ref="A22:B22"/>
    <mergeCell ref="A23:B23"/>
    <mergeCell ref="A24:B24"/>
    <mergeCell ref="A19:B19"/>
    <mergeCell ref="A20:B20"/>
    <mergeCell ref="A21:B21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R38"/>
  <sheetViews>
    <sheetView rightToLeft="1" topLeftCell="A14" workbookViewId="0">
      <selection activeCell="J41" sqref="J4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7" bestFit="1" customWidth="1"/>
    <col min="7" max="7" width="1.28515625" customWidth="1"/>
    <col min="8" max="8" width="14.85546875" bestFit="1" customWidth="1"/>
    <col min="9" max="9" width="1.28515625" customWidth="1"/>
    <col min="10" max="10" width="19.42578125" customWidth="1"/>
    <col min="11" max="11" width="1.28515625" customWidth="1"/>
    <col min="12" max="12" width="17.85546875" bestFit="1" customWidth="1"/>
    <col min="13" max="13" width="1.28515625" customWidth="1"/>
    <col min="14" max="14" width="16.7109375" bestFit="1" customWidth="1"/>
    <col min="15" max="15" width="1.28515625" customWidth="1"/>
    <col min="16" max="16" width="1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 x14ac:dyDescent="0.2"/>
    <row r="5" spans="1:18" ht="14.45" customHeight="1" x14ac:dyDescent="0.2">
      <c r="A5" s="1" t="s">
        <v>176</v>
      </c>
      <c r="B5" s="49" t="s">
        <v>177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4.45" customHeight="1" x14ac:dyDescent="0.2">
      <c r="D6" s="50" t="s">
        <v>164</v>
      </c>
      <c r="E6" s="50"/>
      <c r="F6" s="50"/>
      <c r="G6" s="50"/>
      <c r="H6" s="50"/>
      <c r="I6" s="50"/>
      <c r="J6" s="50"/>
      <c r="L6" s="50" t="s">
        <v>165</v>
      </c>
      <c r="M6" s="50"/>
      <c r="N6" s="50"/>
      <c r="O6" s="50"/>
      <c r="P6" s="50"/>
      <c r="Q6" s="50"/>
      <c r="R6" s="5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50" t="s">
        <v>178</v>
      </c>
      <c r="B8" s="50"/>
      <c r="D8" s="2" t="s">
        <v>179</v>
      </c>
      <c r="F8" s="2" t="s">
        <v>168</v>
      </c>
      <c r="H8" s="2" t="s">
        <v>169</v>
      </c>
      <c r="J8" s="2" t="s">
        <v>22</v>
      </c>
      <c r="L8" s="2" t="s">
        <v>179</v>
      </c>
      <c r="N8" s="2" t="s">
        <v>168</v>
      </c>
      <c r="P8" s="2" t="s">
        <v>169</v>
      </c>
      <c r="R8" s="2" t="s">
        <v>22</v>
      </c>
    </row>
    <row r="9" spans="1:18" ht="21.75" customHeight="1" x14ac:dyDescent="0.2">
      <c r="A9" s="57" t="s">
        <v>73</v>
      </c>
      <c r="B9" s="57"/>
      <c r="D9" s="6">
        <v>0</v>
      </c>
      <c r="F9" s="6">
        <v>-4743205239</v>
      </c>
      <c r="H9" s="6">
        <v>6726962985</v>
      </c>
      <c r="J9" s="6">
        <f>D9+F9+H9</f>
        <v>1983757746</v>
      </c>
      <c r="L9" s="6">
        <v>0</v>
      </c>
      <c r="N9" s="6">
        <v>0</v>
      </c>
      <c r="P9" s="6">
        <v>6726962985</v>
      </c>
      <c r="R9" s="6">
        <f>P9+N9+L9</f>
        <v>6726962985</v>
      </c>
    </row>
    <row r="10" spans="1:18" ht="21.75" customHeight="1" x14ac:dyDescent="0.2">
      <c r="A10" s="59" t="s">
        <v>76</v>
      </c>
      <c r="B10" s="59"/>
      <c r="D10" s="9">
        <v>11585165956</v>
      </c>
      <c r="F10" s="9">
        <v>-14284268324</v>
      </c>
      <c r="H10" s="9">
        <v>18265102265</v>
      </c>
      <c r="J10" s="9">
        <f t="shared" ref="J10:J30" si="0">D10+F10+H10</f>
        <v>15565999897</v>
      </c>
      <c r="L10" s="9">
        <v>32333914718</v>
      </c>
      <c r="N10" s="9">
        <v>0</v>
      </c>
      <c r="P10" s="9">
        <v>18265102266</v>
      </c>
      <c r="R10" s="9">
        <f t="shared" ref="R10:R30" si="1">P10+N10+L10</f>
        <v>50599016984</v>
      </c>
    </row>
    <row r="11" spans="1:18" ht="21.75" customHeight="1" x14ac:dyDescent="0.2">
      <c r="A11" s="59" t="s">
        <v>180</v>
      </c>
      <c r="B11" s="59"/>
      <c r="D11" s="9">
        <v>0</v>
      </c>
      <c r="F11" s="9">
        <v>0</v>
      </c>
      <c r="H11" s="9">
        <v>0</v>
      </c>
      <c r="J11" s="9">
        <f t="shared" si="0"/>
        <v>0</v>
      </c>
      <c r="L11" s="9">
        <v>9952522269</v>
      </c>
      <c r="N11" s="9">
        <v>-6015991372</v>
      </c>
      <c r="P11" s="9">
        <v>9823641870</v>
      </c>
      <c r="R11" s="9">
        <f t="shared" si="1"/>
        <v>13760172767</v>
      </c>
    </row>
    <row r="12" spans="1:18" ht="21.75" customHeight="1" x14ac:dyDescent="0.2">
      <c r="A12" s="59" t="s">
        <v>181</v>
      </c>
      <c r="B12" s="59"/>
      <c r="D12" s="9">
        <v>0</v>
      </c>
      <c r="F12" s="9">
        <v>0</v>
      </c>
      <c r="H12" s="9">
        <v>0</v>
      </c>
      <c r="J12" s="9">
        <f t="shared" si="0"/>
        <v>0</v>
      </c>
      <c r="L12" s="9">
        <v>4616691740</v>
      </c>
      <c r="N12" s="9">
        <v>0</v>
      </c>
      <c r="P12" s="9">
        <v>39000002</v>
      </c>
      <c r="R12" s="9">
        <f t="shared" si="1"/>
        <v>4655691742</v>
      </c>
    </row>
    <row r="13" spans="1:18" ht="21.75" customHeight="1" x14ac:dyDescent="0.2">
      <c r="A13" s="59" t="s">
        <v>120</v>
      </c>
      <c r="B13" s="59"/>
      <c r="D13" s="9">
        <v>20144759280</v>
      </c>
      <c r="F13" s="9">
        <v>11254948875</v>
      </c>
      <c r="H13" s="9">
        <v>0</v>
      </c>
      <c r="J13" s="9">
        <f t="shared" si="0"/>
        <v>31399708155</v>
      </c>
      <c r="L13" s="9">
        <v>20144759280</v>
      </c>
      <c r="N13" s="9">
        <v>11254948875</v>
      </c>
      <c r="P13" s="9">
        <v>0</v>
      </c>
      <c r="R13" s="9">
        <f t="shared" si="1"/>
        <v>31399708155</v>
      </c>
    </row>
    <row r="14" spans="1:18" ht="21.75" customHeight="1" x14ac:dyDescent="0.2">
      <c r="A14" s="59" t="s">
        <v>118</v>
      </c>
      <c r="B14" s="59"/>
      <c r="D14" s="9">
        <v>38240756410</v>
      </c>
      <c r="F14" s="9">
        <v>-37010864394</v>
      </c>
      <c r="H14" s="9">
        <v>0</v>
      </c>
      <c r="J14" s="9">
        <f t="shared" si="0"/>
        <v>1229892016</v>
      </c>
      <c r="L14" s="9">
        <v>59777824130</v>
      </c>
      <c r="N14" s="9">
        <v>6225571956</v>
      </c>
      <c r="P14" s="9">
        <v>0</v>
      </c>
      <c r="R14" s="9">
        <f t="shared" si="1"/>
        <v>66003396086</v>
      </c>
    </row>
    <row r="15" spans="1:18" ht="21.75" customHeight="1" x14ac:dyDescent="0.2">
      <c r="A15" s="59" t="s">
        <v>115</v>
      </c>
      <c r="B15" s="59"/>
      <c r="D15" s="9">
        <v>13242395302</v>
      </c>
      <c r="F15" s="9">
        <v>-8229122980</v>
      </c>
      <c r="H15" s="9">
        <v>0</v>
      </c>
      <c r="J15" s="9">
        <f t="shared" si="0"/>
        <v>5013272322</v>
      </c>
      <c r="L15" s="9">
        <v>37498662866</v>
      </c>
      <c r="N15" s="9">
        <v>14543487677</v>
      </c>
      <c r="P15" s="9">
        <v>0</v>
      </c>
      <c r="R15" s="9">
        <f t="shared" si="1"/>
        <v>52042150543</v>
      </c>
    </row>
    <row r="16" spans="1:18" ht="21.75" customHeight="1" x14ac:dyDescent="0.2">
      <c r="A16" s="59" t="s">
        <v>112</v>
      </c>
      <c r="B16" s="59"/>
      <c r="D16" s="9">
        <v>26977644997</v>
      </c>
      <c r="F16" s="9">
        <v>3717977250</v>
      </c>
      <c r="H16" s="9">
        <v>0</v>
      </c>
      <c r="J16" s="9">
        <f t="shared" si="0"/>
        <v>30695622247</v>
      </c>
      <c r="L16" s="9">
        <v>76367860309</v>
      </c>
      <c r="N16" s="9">
        <v>27314739530</v>
      </c>
      <c r="P16" s="9">
        <v>0</v>
      </c>
      <c r="R16" s="9">
        <f t="shared" si="1"/>
        <v>103682599839</v>
      </c>
    </row>
    <row r="17" spans="1:18" ht="21.75" customHeight="1" x14ac:dyDescent="0.2">
      <c r="A17" s="59" t="s">
        <v>109</v>
      </c>
      <c r="B17" s="59"/>
      <c r="D17" s="9">
        <v>25739179039</v>
      </c>
      <c r="F17" s="9">
        <v>-54772851059</v>
      </c>
      <c r="H17" s="9">
        <v>0</v>
      </c>
      <c r="J17" s="9">
        <f t="shared" si="0"/>
        <v>-29033672020</v>
      </c>
      <c r="L17" s="9">
        <v>75147039691</v>
      </c>
      <c r="N17" s="9">
        <v>-39734442642</v>
      </c>
      <c r="P17" s="9">
        <v>0</v>
      </c>
      <c r="R17" s="9">
        <f t="shared" si="1"/>
        <v>35412597049</v>
      </c>
    </row>
    <row r="18" spans="1:18" ht="21.75" customHeight="1" x14ac:dyDescent="0.2">
      <c r="A18" s="59" t="s">
        <v>106</v>
      </c>
      <c r="B18" s="59"/>
      <c r="D18" s="9">
        <v>11112056144</v>
      </c>
      <c r="F18" s="9">
        <v>3451522214</v>
      </c>
      <c r="H18" s="9">
        <v>0</v>
      </c>
      <c r="J18" s="9">
        <f t="shared" si="0"/>
        <v>14563578358</v>
      </c>
      <c r="L18" s="9">
        <v>36911931405</v>
      </c>
      <c r="N18" s="9">
        <v>-5310510838</v>
      </c>
      <c r="P18" s="9">
        <v>0</v>
      </c>
      <c r="R18" s="9">
        <f t="shared" si="1"/>
        <v>31601420567</v>
      </c>
    </row>
    <row r="19" spans="1:18" ht="21.75" customHeight="1" x14ac:dyDescent="0.2">
      <c r="A19" s="59" t="s">
        <v>103</v>
      </c>
      <c r="B19" s="59"/>
      <c r="D19" s="9">
        <v>22797930834</v>
      </c>
      <c r="F19" s="9">
        <v>6498064755</v>
      </c>
      <c r="H19" s="9">
        <v>0</v>
      </c>
      <c r="J19" s="9">
        <f t="shared" si="0"/>
        <v>29295995589</v>
      </c>
      <c r="L19" s="9">
        <v>74391684361</v>
      </c>
      <c r="N19" s="9">
        <v>12832418576</v>
      </c>
      <c r="P19" s="9">
        <v>0</v>
      </c>
      <c r="R19" s="9">
        <f t="shared" si="1"/>
        <v>87224102937</v>
      </c>
    </row>
    <row r="20" spans="1:18" ht="21.75" customHeight="1" x14ac:dyDescent="0.2">
      <c r="A20" s="59" t="s">
        <v>100</v>
      </c>
      <c r="B20" s="59"/>
      <c r="D20" s="9">
        <v>18530410656</v>
      </c>
      <c r="F20" s="9">
        <v>-7289384241</v>
      </c>
      <c r="H20" s="9">
        <v>0</v>
      </c>
      <c r="J20" s="9">
        <f t="shared" si="0"/>
        <v>11241026415</v>
      </c>
      <c r="L20" s="9">
        <v>55130813136</v>
      </c>
      <c r="N20" s="9">
        <v>23578622149</v>
      </c>
      <c r="P20" s="9">
        <v>0</v>
      </c>
      <c r="R20" s="9">
        <f t="shared" si="1"/>
        <v>78709435285</v>
      </c>
    </row>
    <row r="21" spans="1:18" ht="21.75" customHeight="1" x14ac:dyDescent="0.2">
      <c r="A21" s="59" t="s">
        <v>97</v>
      </c>
      <c r="B21" s="59"/>
      <c r="D21" s="9">
        <v>40500058</v>
      </c>
      <c r="F21" s="9">
        <v>13726347</v>
      </c>
      <c r="H21" s="9">
        <v>0</v>
      </c>
      <c r="J21" s="9">
        <f t="shared" si="0"/>
        <v>54226405</v>
      </c>
      <c r="L21" s="9">
        <v>118917431</v>
      </c>
      <c r="N21" s="9">
        <v>40881814</v>
      </c>
      <c r="P21" s="9">
        <v>0</v>
      </c>
      <c r="R21" s="9">
        <f t="shared" si="1"/>
        <v>159799245</v>
      </c>
    </row>
    <row r="22" spans="1:18" ht="21.75" customHeight="1" x14ac:dyDescent="0.2">
      <c r="A22" s="59" t="s">
        <v>94</v>
      </c>
      <c r="B22" s="59"/>
      <c r="D22" s="9">
        <v>11565875160</v>
      </c>
      <c r="F22" s="9">
        <v>533709637</v>
      </c>
      <c r="H22" s="9">
        <v>0</v>
      </c>
      <c r="J22" s="9">
        <f t="shared" si="0"/>
        <v>12099584797</v>
      </c>
      <c r="L22" s="9">
        <v>32636127060</v>
      </c>
      <c r="N22" s="9">
        <v>9121037737</v>
      </c>
      <c r="P22" s="9">
        <v>0</v>
      </c>
      <c r="R22" s="9">
        <f t="shared" si="1"/>
        <v>41757164797</v>
      </c>
    </row>
    <row r="23" spans="1:18" ht="21.75" customHeight="1" x14ac:dyDescent="0.2">
      <c r="A23" s="59" t="s">
        <v>91</v>
      </c>
      <c r="B23" s="59"/>
      <c r="D23" s="9">
        <v>46343972693</v>
      </c>
      <c r="F23" s="9">
        <v>-175925007574</v>
      </c>
      <c r="H23" s="9">
        <v>0</v>
      </c>
      <c r="J23" s="9">
        <f t="shared" si="0"/>
        <v>-129581034881</v>
      </c>
      <c r="L23" s="9">
        <v>130966494881</v>
      </c>
      <c r="N23" s="9">
        <v>-182764643418</v>
      </c>
      <c r="P23" s="9">
        <v>0</v>
      </c>
      <c r="R23" s="9">
        <f t="shared" si="1"/>
        <v>-51798148537</v>
      </c>
    </row>
    <row r="24" spans="1:18" ht="21.75" customHeight="1" x14ac:dyDescent="0.2">
      <c r="A24" s="59" t="s">
        <v>88</v>
      </c>
      <c r="B24" s="59"/>
      <c r="D24" s="9">
        <v>15710938375</v>
      </c>
      <c r="F24" s="9">
        <v>4071935161</v>
      </c>
      <c r="H24" s="9">
        <v>0</v>
      </c>
      <c r="J24" s="9">
        <f t="shared" si="0"/>
        <v>19782873536</v>
      </c>
      <c r="L24" s="9">
        <v>43968916606</v>
      </c>
      <c r="N24" s="9">
        <v>12215805482</v>
      </c>
      <c r="P24" s="9">
        <v>0</v>
      </c>
      <c r="R24" s="9">
        <f t="shared" si="1"/>
        <v>56184722088</v>
      </c>
    </row>
    <row r="25" spans="1:18" ht="21.75" customHeight="1" x14ac:dyDescent="0.2">
      <c r="A25" s="59" t="s">
        <v>85</v>
      </c>
      <c r="B25" s="59"/>
      <c r="D25" s="9">
        <v>28733387634</v>
      </c>
      <c r="F25" s="9">
        <v>11533225397</v>
      </c>
      <c r="H25" s="9">
        <v>0</v>
      </c>
      <c r="J25" s="9">
        <f t="shared" si="0"/>
        <v>40266613031</v>
      </c>
      <c r="L25" s="9">
        <v>81123879522</v>
      </c>
      <c r="N25" s="9">
        <v>39301118390</v>
      </c>
      <c r="P25" s="9">
        <v>0</v>
      </c>
      <c r="R25" s="9">
        <f t="shared" si="1"/>
        <v>120424997912</v>
      </c>
    </row>
    <row r="26" spans="1:18" ht="21.75" customHeight="1" x14ac:dyDescent="0.2">
      <c r="A26" s="59" t="s">
        <v>82</v>
      </c>
      <c r="B26" s="59"/>
      <c r="D26" s="9">
        <v>7364679282</v>
      </c>
      <c r="F26" s="9">
        <v>0</v>
      </c>
      <c r="H26" s="9">
        <v>0</v>
      </c>
      <c r="J26" s="9">
        <f t="shared" si="0"/>
        <v>7364679282</v>
      </c>
      <c r="L26" s="9">
        <v>20803331030</v>
      </c>
      <c r="N26" s="9">
        <v>3328189313</v>
      </c>
      <c r="P26" s="9">
        <v>0</v>
      </c>
      <c r="R26" s="9">
        <f t="shared" si="1"/>
        <v>24131520343</v>
      </c>
    </row>
    <row r="27" spans="1:18" ht="21.75" customHeight="1" x14ac:dyDescent="0.2">
      <c r="A27" s="59" t="s">
        <v>79</v>
      </c>
      <c r="B27" s="59"/>
      <c r="D27" s="9">
        <v>25558845893</v>
      </c>
      <c r="F27" s="9">
        <v>11368375083</v>
      </c>
      <c r="H27" s="9">
        <v>0</v>
      </c>
      <c r="J27" s="9">
        <f t="shared" si="0"/>
        <v>36927220976</v>
      </c>
      <c r="L27" s="9">
        <v>73462070647</v>
      </c>
      <c r="N27" s="9">
        <v>-1052627323</v>
      </c>
      <c r="P27" s="9">
        <v>0</v>
      </c>
      <c r="R27" s="9">
        <f t="shared" si="1"/>
        <v>72409443324</v>
      </c>
    </row>
    <row r="28" spans="1:18" ht="21.75" customHeight="1" x14ac:dyDescent="0.2">
      <c r="A28" s="59" t="s">
        <v>123</v>
      </c>
      <c r="B28" s="59"/>
      <c r="D28" s="9">
        <v>34821917801</v>
      </c>
      <c r="F28" s="9">
        <v>0</v>
      </c>
      <c r="H28" s="9">
        <v>0</v>
      </c>
      <c r="J28" s="9">
        <f t="shared" si="0"/>
        <v>34821917801</v>
      </c>
      <c r="L28" s="9">
        <v>135548931943</v>
      </c>
      <c r="N28" s="9">
        <v>0</v>
      </c>
      <c r="P28" s="9">
        <v>0</v>
      </c>
      <c r="R28" s="9">
        <f t="shared" si="1"/>
        <v>135548931943</v>
      </c>
    </row>
    <row r="29" spans="1:18" ht="21.75" customHeight="1" x14ac:dyDescent="0.2">
      <c r="A29" s="59" t="s">
        <v>70</v>
      </c>
      <c r="B29" s="59"/>
      <c r="D29" s="9">
        <v>0</v>
      </c>
      <c r="F29" s="9">
        <v>2527624856</v>
      </c>
      <c r="H29" s="9">
        <v>0</v>
      </c>
      <c r="J29" s="9">
        <f t="shared" si="0"/>
        <v>2527624856</v>
      </c>
      <c r="L29" s="9">
        <v>0</v>
      </c>
      <c r="N29" s="9">
        <v>6847974388</v>
      </c>
      <c r="P29" s="9">
        <v>0</v>
      </c>
      <c r="R29" s="9">
        <f t="shared" si="1"/>
        <v>6847974388</v>
      </c>
    </row>
    <row r="30" spans="1:18" ht="21.75" customHeight="1" x14ac:dyDescent="0.2">
      <c r="A30" s="53" t="s">
        <v>66</v>
      </c>
      <c r="B30" s="53"/>
      <c r="D30" s="13">
        <v>16204592893</v>
      </c>
      <c r="F30" s="13">
        <v>47827806913</v>
      </c>
      <c r="H30" s="13">
        <v>0</v>
      </c>
      <c r="J30" s="13">
        <f t="shared" si="0"/>
        <v>64032399806</v>
      </c>
      <c r="L30" s="13">
        <v>47045592270</v>
      </c>
      <c r="N30" s="13">
        <v>140350414209</v>
      </c>
      <c r="P30" s="13">
        <v>0</v>
      </c>
      <c r="R30" s="13">
        <f t="shared" si="1"/>
        <v>187396006479</v>
      </c>
    </row>
    <row r="31" spans="1:18" ht="21.75" customHeight="1" thickBot="1" x14ac:dyDescent="0.25">
      <c r="A31" s="56" t="s">
        <v>22</v>
      </c>
      <c r="B31" s="56"/>
      <c r="D31" s="16">
        <f>SUM(D9:D30)</f>
        <v>374715008407</v>
      </c>
      <c r="F31" s="16">
        <f>SUM(F9:F30)</f>
        <v>-199455787323</v>
      </c>
      <c r="H31" s="16">
        <f>SUM(H9:H30)</f>
        <v>24992065250</v>
      </c>
      <c r="J31" s="16">
        <f>SUM(J9:J30)</f>
        <v>200251286334</v>
      </c>
      <c r="L31" s="16">
        <f>SUM(L9:L30)</f>
        <v>1047947965295</v>
      </c>
      <c r="N31" s="16">
        <f>SUM(N9:N30)</f>
        <v>72076994503</v>
      </c>
      <c r="P31" s="16">
        <f>SUM(P9:P30)</f>
        <v>34854707123</v>
      </c>
      <c r="R31" s="16">
        <f>SUM(R9:R30)</f>
        <v>1154879666921</v>
      </c>
    </row>
    <row r="32" spans="1:18" ht="13.5" thickTop="1" x14ac:dyDescent="0.2">
      <c r="D32" s="23"/>
      <c r="F32" s="23"/>
      <c r="L32" s="23"/>
      <c r="N32" s="23"/>
    </row>
    <row r="33" spans="4:16" x14ac:dyDescent="0.2">
      <c r="D33" s="23"/>
      <c r="F33" s="23"/>
      <c r="L33" s="23"/>
      <c r="N33" s="23"/>
    </row>
    <row r="34" spans="4:16" x14ac:dyDescent="0.2">
      <c r="D34" s="23">
        <f>SUM('سود اوراق بهادار'!N8:N27)</f>
        <v>374715008407</v>
      </c>
      <c r="F34" s="23">
        <f>SUM('درآمد ناشی از تغییر قیمت اوراق'!I26:I45)</f>
        <v>-199455787323</v>
      </c>
      <c r="H34" s="23">
        <f>SUM('درآمد ناشی از فروش'!I14:I17)</f>
        <v>24992065250</v>
      </c>
      <c r="L34" s="23">
        <f>'سود اوراق بهادار'!T28</f>
        <v>1047947965295</v>
      </c>
      <c r="N34" s="23">
        <f>SUM('درآمد ناشی از تغییر قیمت اوراق'!Q26:Q45)</f>
        <v>72076994503</v>
      </c>
      <c r="P34" s="23">
        <f>SUM('درآمد ناشی از فروش'!Q14:R17)</f>
        <v>34854707123</v>
      </c>
    </row>
    <row r="35" spans="4:16" x14ac:dyDescent="0.2">
      <c r="D35" s="23">
        <f>D31-D34</f>
        <v>0</v>
      </c>
      <c r="F35" s="23">
        <f>F34-F31</f>
        <v>0</v>
      </c>
      <c r="H35" s="23">
        <f>H34-H31</f>
        <v>0</v>
      </c>
      <c r="L35" s="23">
        <f>L31-L34</f>
        <v>0</v>
      </c>
      <c r="N35" s="23">
        <f>N31-N34</f>
        <v>0</v>
      </c>
      <c r="P35" s="23">
        <f>P31-P34</f>
        <v>0</v>
      </c>
    </row>
    <row r="36" spans="4:16" x14ac:dyDescent="0.2">
      <c r="P36" s="23"/>
    </row>
    <row r="37" spans="4:16" x14ac:dyDescent="0.2">
      <c r="N37" s="23"/>
    </row>
    <row r="38" spans="4:16" x14ac:dyDescent="0.2">
      <c r="N38" s="23"/>
    </row>
  </sheetData>
  <mergeCells count="3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1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7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17" ht="14.45" customHeight="1" x14ac:dyDescent="0.2"/>
    <row r="5" spans="1:17" ht="14.45" customHeight="1" x14ac:dyDescent="0.2">
      <c r="A5" s="1" t="s">
        <v>182</v>
      </c>
      <c r="B5" s="49" t="s">
        <v>183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17" ht="29.1" customHeight="1" x14ac:dyDescent="0.2">
      <c r="M6" s="51" t="s">
        <v>184</v>
      </c>
      <c r="Q6" s="51" t="s">
        <v>185</v>
      </c>
    </row>
    <row r="7" spans="1:17" ht="14.45" customHeight="1" x14ac:dyDescent="0.2">
      <c r="A7" s="50" t="s">
        <v>186</v>
      </c>
      <c r="B7" s="50"/>
      <c r="D7" s="2" t="s">
        <v>187</v>
      </c>
      <c r="F7" s="2" t="s">
        <v>188</v>
      </c>
      <c r="H7" s="2" t="s">
        <v>33</v>
      </c>
      <c r="J7" s="50" t="s">
        <v>189</v>
      </c>
      <c r="K7" s="50"/>
      <c r="M7" s="51"/>
      <c r="O7" s="2" t="s">
        <v>190</v>
      </c>
      <c r="Q7" s="51"/>
    </row>
    <row r="8" spans="1:17" ht="14.45" customHeight="1" x14ac:dyDescent="0.2">
      <c r="A8" s="60" t="s">
        <v>191</v>
      </c>
      <c r="B8" s="66"/>
      <c r="D8" s="60" t="s">
        <v>192</v>
      </c>
      <c r="F8" s="4" t="s">
        <v>193</v>
      </c>
      <c r="H8" s="3"/>
      <c r="J8" s="3"/>
      <c r="K8" s="3"/>
      <c r="M8" s="3"/>
      <c r="O8" s="3"/>
      <c r="Q8" s="3"/>
    </row>
    <row r="9" spans="1:17" ht="14.45" customHeight="1" x14ac:dyDescent="0.2">
      <c r="A9" s="50"/>
      <c r="B9" s="50"/>
      <c r="D9" s="50"/>
      <c r="F9" s="4" t="s">
        <v>194</v>
      </c>
    </row>
    <row r="10" spans="1:17" ht="14.45" customHeight="1" x14ac:dyDescent="0.2">
      <c r="A10" s="60" t="s">
        <v>191</v>
      </c>
      <c r="B10" s="66"/>
      <c r="D10" s="60" t="s">
        <v>195</v>
      </c>
      <c r="F10" s="4" t="s">
        <v>193</v>
      </c>
    </row>
    <row r="11" spans="1:17" ht="14.45" customHeight="1" x14ac:dyDescent="0.2">
      <c r="A11" s="50"/>
      <c r="B11" s="50"/>
      <c r="D11" s="50"/>
      <c r="F11" s="4" t="s">
        <v>196</v>
      </c>
    </row>
    <row r="12" spans="1:17" ht="65.45" customHeight="1" x14ac:dyDescent="0.2">
      <c r="A12" s="63" t="s">
        <v>197</v>
      </c>
      <c r="B12" s="63"/>
      <c r="D12" s="19" t="s">
        <v>198</v>
      </c>
      <c r="F12" s="4" t="s">
        <v>199</v>
      </c>
    </row>
    <row r="13" spans="1:17" ht="14.45" customHeight="1" x14ac:dyDescent="0.2">
      <c r="A13" s="63" t="s">
        <v>200</v>
      </c>
      <c r="B13" s="64"/>
      <c r="D13" s="63" t="s">
        <v>200</v>
      </c>
      <c r="F13" s="4" t="s">
        <v>201</v>
      </c>
    </row>
    <row r="14" spans="1:17" ht="14.45" customHeight="1" x14ac:dyDescent="0.2">
      <c r="A14" s="65"/>
      <c r="B14" s="65"/>
      <c r="D14" s="65"/>
      <c r="F14" s="4" t="s">
        <v>202</v>
      </c>
    </row>
    <row r="15" spans="1:17" ht="14.45" customHeight="1" x14ac:dyDescent="0.2">
      <c r="A15" s="65"/>
      <c r="B15" s="65"/>
      <c r="D15" s="65"/>
      <c r="F15" s="4" t="s">
        <v>203</v>
      </c>
    </row>
    <row r="16" spans="1:17" ht="14.45" customHeight="1" x14ac:dyDescent="0.2">
      <c r="A16" s="51"/>
      <c r="B16" s="51"/>
      <c r="D16" s="51"/>
      <c r="F16" s="4" t="s">
        <v>204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0" t="s">
        <v>205</v>
      </c>
      <c r="B18" s="50"/>
      <c r="C18" s="50"/>
      <c r="D18" s="50"/>
      <c r="E18" s="50"/>
      <c r="F18" s="50"/>
      <c r="G18" s="50"/>
      <c r="H18" s="50"/>
      <c r="I18" s="50"/>
      <c r="J18" s="5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31"/>
  <sheetViews>
    <sheetView rightToLeft="1" topLeftCell="A9" workbookViewId="0">
      <selection activeCell="H31" sqref="H3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hidden="1" customWidth="1"/>
    <col min="8" max="8" width="19.42578125" customWidth="1"/>
    <col min="9" max="9" width="1.28515625" customWidth="1"/>
    <col min="10" max="10" width="19.42578125" hidden="1" customWidth="1"/>
    <col min="11" max="11" width="0.28515625" customWidth="1"/>
  </cols>
  <sheetData>
    <row r="1" spans="1:1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 x14ac:dyDescent="0.2"/>
    <row r="5" spans="1:10" ht="14.45" customHeight="1" x14ac:dyDescent="0.2">
      <c r="A5" s="1" t="s">
        <v>206</v>
      </c>
      <c r="B5" s="49" t="s">
        <v>207</v>
      </c>
      <c r="C5" s="49"/>
      <c r="D5" s="49"/>
      <c r="E5" s="49"/>
      <c r="F5" s="49"/>
      <c r="G5" s="49"/>
      <c r="H5" s="49"/>
      <c r="I5" s="49"/>
      <c r="J5" s="49"/>
    </row>
    <row r="6" spans="1:10" ht="14.45" customHeight="1" x14ac:dyDescent="0.2">
      <c r="D6" s="50" t="s">
        <v>164</v>
      </c>
      <c r="E6" s="50"/>
      <c r="F6" s="50"/>
      <c r="H6" s="50" t="s">
        <v>165</v>
      </c>
      <c r="I6" s="50"/>
      <c r="J6" s="50"/>
    </row>
    <row r="7" spans="1:10" ht="36.4" customHeight="1" x14ac:dyDescent="0.2">
      <c r="A7" s="67" t="s">
        <v>208</v>
      </c>
      <c r="B7" s="67"/>
      <c r="D7" s="19" t="s">
        <v>209</v>
      </c>
      <c r="E7" s="3"/>
      <c r="F7" s="19" t="s">
        <v>210</v>
      </c>
      <c r="H7" s="19" t="s">
        <v>209</v>
      </c>
      <c r="I7" s="3"/>
      <c r="J7" s="19" t="s">
        <v>210</v>
      </c>
    </row>
    <row r="8" spans="1:10" ht="21.75" customHeight="1" x14ac:dyDescent="0.2">
      <c r="A8" s="57" t="s">
        <v>269</v>
      </c>
      <c r="B8" s="57" t="s">
        <v>269</v>
      </c>
      <c r="D8" s="6">
        <v>108622593618</v>
      </c>
      <c r="F8" s="7"/>
      <c r="H8" s="6">
        <v>247538148759</v>
      </c>
      <c r="J8" s="7"/>
    </row>
    <row r="9" spans="1:10" ht="21.75" customHeight="1" x14ac:dyDescent="0.2">
      <c r="A9" s="59" t="s">
        <v>268</v>
      </c>
      <c r="B9" s="59" t="s">
        <v>268</v>
      </c>
      <c r="D9" s="9">
        <v>2690884932</v>
      </c>
      <c r="F9" s="10"/>
      <c r="H9" s="9">
        <v>6418989042</v>
      </c>
      <c r="J9" s="10"/>
    </row>
    <row r="10" spans="1:10" ht="21.75" customHeight="1" x14ac:dyDescent="0.2">
      <c r="A10" s="59" t="s">
        <v>267</v>
      </c>
      <c r="B10" s="59" t="s">
        <v>267</v>
      </c>
      <c r="D10" s="9">
        <v>112195183955</v>
      </c>
      <c r="F10" s="10"/>
      <c r="H10" s="9">
        <v>270717532529</v>
      </c>
      <c r="J10" s="10"/>
    </row>
    <row r="11" spans="1:10" ht="21.75" customHeight="1" x14ac:dyDescent="0.2">
      <c r="A11" s="59" t="s">
        <v>266</v>
      </c>
      <c r="B11" s="59" t="s">
        <v>266</v>
      </c>
      <c r="D11" s="9">
        <v>27232876713</v>
      </c>
      <c r="F11" s="10"/>
      <c r="H11" s="9">
        <v>46301369841</v>
      </c>
      <c r="J11" s="10"/>
    </row>
    <row r="12" spans="1:10" ht="21.75" customHeight="1" x14ac:dyDescent="0.2">
      <c r="A12" s="59" t="s">
        <v>265</v>
      </c>
      <c r="B12" s="59" t="s">
        <v>265</v>
      </c>
      <c r="D12" s="9">
        <v>104453291167</v>
      </c>
      <c r="F12" s="10"/>
      <c r="H12" s="9">
        <v>257868279378</v>
      </c>
      <c r="J12" s="10"/>
    </row>
    <row r="13" spans="1:10" ht="21.75" customHeight="1" x14ac:dyDescent="0.2">
      <c r="A13" s="59" t="s">
        <v>264</v>
      </c>
      <c r="B13" s="59" t="s">
        <v>264</v>
      </c>
      <c r="D13" s="9">
        <v>152491808193</v>
      </c>
      <c r="F13" s="10"/>
      <c r="H13" s="9">
        <v>376182451979</v>
      </c>
      <c r="J13" s="10"/>
    </row>
    <row r="14" spans="1:10" ht="21.75" customHeight="1" x14ac:dyDescent="0.2">
      <c r="A14" s="59" t="s">
        <v>263</v>
      </c>
      <c r="B14" s="59" t="s">
        <v>263</v>
      </c>
      <c r="D14" s="9">
        <v>662232876</v>
      </c>
      <c r="F14" s="10"/>
      <c r="H14" s="9">
        <v>662232876</v>
      </c>
      <c r="J14" s="10"/>
    </row>
    <row r="15" spans="1:10" ht="21.75" customHeight="1" x14ac:dyDescent="0.2">
      <c r="A15" s="59" t="s">
        <v>262</v>
      </c>
      <c r="B15" s="59" t="s">
        <v>262</v>
      </c>
      <c r="D15" s="9">
        <v>104321</v>
      </c>
      <c r="F15" s="10"/>
      <c r="H15" s="9">
        <v>320966</v>
      </c>
      <c r="J15" s="10"/>
    </row>
    <row r="16" spans="1:10" ht="21.75" customHeight="1" x14ac:dyDescent="0.2">
      <c r="A16" s="59" t="s">
        <v>261</v>
      </c>
      <c r="B16" s="59" t="s">
        <v>261</v>
      </c>
      <c r="D16" s="9">
        <v>2732</v>
      </c>
      <c r="F16" s="10"/>
      <c r="H16" s="9">
        <v>5452</v>
      </c>
      <c r="J16" s="10"/>
    </row>
    <row r="17" spans="1:10" ht="21.75" customHeight="1" x14ac:dyDescent="0.2">
      <c r="A17" s="59" t="s">
        <v>260</v>
      </c>
      <c r="B17" s="59" t="s">
        <v>260</v>
      </c>
      <c r="D17" s="9">
        <v>26983</v>
      </c>
      <c r="F17" s="10"/>
      <c r="H17" s="9">
        <v>127848</v>
      </c>
      <c r="J17" s="10"/>
    </row>
    <row r="18" spans="1:10" ht="21.75" customHeight="1" x14ac:dyDescent="0.2">
      <c r="A18" s="59" t="s">
        <v>259</v>
      </c>
      <c r="B18" s="59" t="s">
        <v>259</v>
      </c>
      <c r="D18" s="9">
        <v>1152409</v>
      </c>
      <c r="F18" s="10"/>
      <c r="H18" s="9">
        <v>4619565</v>
      </c>
      <c r="J18" s="10"/>
    </row>
    <row r="19" spans="1:10" ht="21.75" customHeight="1" x14ac:dyDescent="0.2">
      <c r="A19" s="59" t="s">
        <v>258</v>
      </c>
      <c r="B19" s="59" t="s">
        <v>258</v>
      </c>
      <c r="D19" s="9">
        <v>589653</v>
      </c>
      <c r="F19" s="10"/>
      <c r="H19" s="9">
        <v>1724180</v>
      </c>
      <c r="J19" s="10"/>
    </row>
    <row r="20" spans="1:10" ht="21.75" customHeight="1" x14ac:dyDescent="0.2">
      <c r="A20" s="59" t="s">
        <v>257</v>
      </c>
      <c r="B20" s="59" t="s">
        <v>257</v>
      </c>
      <c r="D20" s="9">
        <v>166892</v>
      </c>
      <c r="F20" s="10"/>
      <c r="H20" s="9">
        <v>491390</v>
      </c>
      <c r="J20" s="10"/>
    </row>
    <row r="21" spans="1:10" ht="21.75" customHeight="1" x14ac:dyDescent="0.2">
      <c r="A21" s="59" t="s">
        <v>256</v>
      </c>
      <c r="B21" s="59" t="s">
        <v>256</v>
      </c>
      <c r="D21" s="9">
        <v>92663</v>
      </c>
      <c r="F21" s="10"/>
      <c r="H21" s="9">
        <v>206151</v>
      </c>
      <c r="J21" s="10"/>
    </row>
    <row r="22" spans="1:10" ht="21.75" customHeight="1" x14ac:dyDescent="0.2">
      <c r="A22" s="59" t="s">
        <v>255</v>
      </c>
      <c r="B22" s="59" t="s">
        <v>255</v>
      </c>
      <c r="D22" s="9">
        <v>13553</v>
      </c>
      <c r="F22" s="10"/>
      <c r="H22" s="9">
        <v>312252</v>
      </c>
      <c r="J22" s="10"/>
    </row>
    <row r="23" spans="1:10" ht="21.75" customHeight="1" x14ac:dyDescent="0.2">
      <c r="A23" s="59" t="s">
        <v>254</v>
      </c>
      <c r="B23" s="59" t="s">
        <v>254</v>
      </c>
      <c r="D23" s="9">
        <v>562118</v>
      </c>
      <c r="F23" s="10"/>
      <c r="H23" s="9">
        <v>2053179365</v>
      </c>
      <c r="J23" s="10"/>
    </row>
    <row r="24" spans="1:10" ht="21.75" customHeight="1" x14ac:dyDescent="0.2">
      <c r="A24" s="59" t="s">
        <v>253</v>
      </c>
      <c r="B24" s="59" t="s">
        <v>253</v>
      </c>
      <c r="D24" s="9">
        <v>4607</v>
      </c>
      <c r="F24" s="10"/>
      <c r="H24" s="9">
        <v>18559</v>
      </c>
      <c r="J24" s="10"/>
    </row>
    <row r="25" spans="1:10" ht="21.75" customHeight="1" x14ac:dyDescent="0.2">
      <c r="A25" s="59" t="s">
        <v>252</v>
      </c>
      <c r="B25" s="59" t="s">
        <v>252</v>
      </c>
      <c r="D25" s="9">
        <v>29913</v>
      </c>
      <c r="F25" s="10"/>
      <c r="H25" s="9">
        <v>92599</v>
      </c>
      <c r="J25" s="10"/>
    </row>
    <row r="26" spans="1:10" ht="21.75" customHeight="1" thickBot="1" x14ac:dyDescent="0.25">
      <c r="A26" s="56" t="s">
        <v>22</v>
      </c>
      <c r="B26" s="56"/>
      <c r="D26" s="16">
        <f>SUM(D8:D25)</f>
        <v>508351617298</v>
      </c>
      <c r="F26" s="16"/>
      <c r="H26" s="16">
        <f>SUM(H8:H25)</f>
        <v>1207750102731</v>
      </c>
      <c r="J26" s="16"/>
    </row>
    <row r="27" spans="1:10" ht="13.5" thickTop="1" x14ac:dyDescent="0.2"/>
    <row r="29" spans="1:10" x14ac:dyDescent="0.2">
      <c r="D29">
        <v>508351617298</v>
      </c>
      <c r="H29">
        <v>1207750102731</v>
      </c>
    </row>
    <row r="30" spans="1:10" x14ac:dyDescent="0.2">
      <c r="H30" s="23">
        <f>H26-H29</f>
        <v>0</v>
      </c>
    </row>
    <row r="31" spans="1:10" x14ac:dyDescent="0.2">
      <c r="D31" s="23">
        <f>D26-D29</f>
        <v>0</v>
      </c>
    </row>
  </sheetData>
  <mergeCells count="26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3"/>
  <sheetViews>
    <sheetView rightToLeft="1" workbookViewId="0">
      <selection activeCell="F14" sqref="F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8" t="s">
        <v>0</v>
      </c>
      <c r="B1" s="48"/>
      <c r="C1" s="48"/>
      <c r="D1" s="48"/>
      <c r="E1" s="48"/>
      <c r="F1" s="48"/>
    </row>
    <row r="2" spans="1:6" ht="21.75" customHeight="1" x14ac:dyDescent="0.2">
      <c r="A2" s="48" t="s">
        <v>145</v>
      </c>
      <c r="B2" s="48"/>
      <c r="C2" s="48"/>
      <c r="D2" s="48"/>
      <c r="E2" s="48"/>
      <c r="F2" s="48"/>
    </row>
    <row r="3" spans="1:6" ht="21.75" customHeight="1" x14ac:dyDescent="0.2">
      <c r="A3" s="48" t="s">
        <v>2</v>
      </c>
      <c r="B3" s="48"/>
      <c r="C3" s="48"/>
      <c r="D3" s="48"/>
      <c r="E3" s="48"/>
      <c r="F3" s="48"/>
    </row>
    <row r="4" spans="1:6" ht="14.45" customHeight="1" x14ac:dyDescent="0.2"/>
    <row r="5" spans="1:6" ht="29.1" customHeight="1" x14ac:dyDescent="0.2">
      <c r="A5" s="1" t="s">
        <v>211</v>
      </c>
      <c r="B5" s="49" t="s">
        <v>160</v>
      </c>
      <c r="C5" s="49"/>
      <c r="D5" s="49"/>
      <c r="E5" s="49"/>
      <c r="F5" s="49"/>
    </row>
    <row r="6" spans="1:6" ht="14.45" customHeight="1" x14ac:dyDescent="0.2">
      <c r="D6" s="2" t="s">
        <v>164</v>
      </c>
      <c r="F6" s="2" t="s">
        <v>9</v>
      </c>
    </row>
    <row r="7" spans="1:6" ht="14.45" customHeight="1" x14ac:dyDescent="0.2">
      <c r="A7" s="50" t="s">
        <v>160</v>
      </c>
      <c r="B7" s="50"/>
      <c r="D7" s="4" t="s">
        <v>142</v>
      </c>
      <c r="F7" s="4" t="s">
        <v>142</v>
      </c>
    </row>
    <row r="8" spans="1:6" ht="21.75" customHeight="1" x14ac:dyDescent="0.2">
      <c r="A8" s="57" t="s">
        <v>160</v>
      </c>
      <c r="B8" s="57"/>
      <c r="D8" s="6">
        <v>0</v>
      </c>
      <c r="F8" s="6">
        <v>1</v>
      </c>
    </row>
    <row r="9" spans="1:6" ht="21.75" customHeight="1" x14ac:dyDescent="0.2">
      <c r="A9" s="59" t="s">
        <v>212</v>
      </c>
      <c r="B9" s="59"/>
      <c r="D9" s="9">
        <v>0</v>
      </c>
      <c r="F9" s="9">
        <v>1097301827</v>
      </c>
    </row>
    <row r="10" spans="1:6" ht="21.75" customHeight="1" x14ac:dyDescent="0.2">
      <c r="A10" s="53" t="s">
        <v>213</v>
      </c>
      <c r="B10" s="53"/>
      <c r="D10" s="13">
        <v>426164083</v>
      </c>
      <c r="F10" s="13">
        <v>607821287</v>
      </c>
    </row>
    <row r="11" spans="1:6" ht="21.75" customHeight="1" thickBot="1" x14ac:dyDescent="0.25">
      <c r="A11" s="56" t="s">
        <v>22</v>
      </c>
      <c r="B11" s="56"/>
      <c r="D11" s="16">
        <v>426164083</v>
      </c>
      <c r="F11" s="16">
        <v>1705123115</v>
      </c>
    </row>
    <row r="12" spans="1:6" ht="13.5" thickTop="1" x14ac:dyDescent="0.2">
      <c r="D12" s="23">
        <v>426164083</v>
      </c>
      <c r="F12" s="23">
        <v>1705123115</v>
      </c>
    </row>
    <row r="13" spans="1:6" x14ac:dyDescent="0.2">
      <c r="D13" s="23">
        <f>D11-D12</f>
        <v>0</v>
      </c>
      <c r="F13" s="23">
        <f>F11-F12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S11"/>
  <sheetViews>
    <sheetView rightToLeft="1" workbookViewId="0">
      <selection activeCell="Q12" sqref="Q1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3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 x14ac:dyDescent="0.2"/>
    <row r="5" spans="1:19" ht="14.45" customHeight="1" x14ac:dyDescent="0.2">
      <c r="A5" s="49" t="s">
        <v>167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ht="14.45" customHeight="1" x14ac:dyDescent="0.2">
      <c r="A6" s="50" t="s">
        <v>24</v>
      </c>
      <c r="C6" s="50" t="s">
        <v>214</v>
      </c>
      <c r="D6" s="50"/>
      <c r="E6" s="50"/>
      <c r="F6" s="50"/>
      <c r="G6" s="50"/>
      <c r="I6" s="50" t="s">
        <v>164</v>
      </c>
      <c r="J6" s="50"/>
      <c r="K6" s="50"/>
      <c r="L6" s="50"/>
      <c r="M6" s="50"/>
      <c r="O6" s="50" t="s">
        <v>165</v>
      </c>
      <c r="P6" s="50"/>
      <c r="Q6" s="50"/>
      <c r="R6" s="50"/>
      <c r="S6" s="50"/>
    </row>
    <row r="7" spans="1:19" ht="39" customHeight="1" x14ac:dyDescent="0.2">
      <c r="A7" s="50"/>
      <c r="C7" s="19" t="s">
        <v>215</v>
      </c>
      <c r="D7" s="3"/>
      <c r="E7" s="19" t="s">
        <v>216</v>
      </c>
      <c r="F7" s="3"/>
      <c r="G7" s="19" t="s">
        <v>217</v>
      </c>
      <c r="I7" s="19" t="s">
        <v>218</v>
      </c>
      <c r="J7" s="3"/>
      <c r="K7" s="19" t="s">
        <v>219</v>
      </c>
      <c r="L7" s="3"/>
      <c r="M7" s="19" t="s">
        <v>220</v>
      </c>
      <c r="O7" s="19" t="s">
        <v>218</v>
      </c>
      <c r="P7" s="3"/>
      <c r="Q7" s="19" t="s">
        <v>219</v>
      </c>
      <c r="R7" s="3"/>
      <c r="S7" s="19" t="s">
        <v>220</v>
      </c>
    </row>
    <row r="8" spans="1:19" ht="21.75" customHeight="1" x14ac:dyDescent="0.2">
      <c r="A8" s="20" t="s">
        <v>21</v>
      </c>
      <c r="C8" s="20" t="s">
        <v>7</v>
      </c>
      <c r="E8" s="21">
        <v>11414104</v>
      </c>
      <c r="G8" s="21">
        <v>200</v>
      </c>
      <c r="I8" s="21">
        <v>0</v>
      </c>
      <c r="K8" s="21">
        <v>0</v>
      </c>
      <c r="M8" s="21">
        <v>0</v>
      </c>
      <c r="O8" s="21">
        <v>2282820800</v>
      </c>
      <c r="Q8" s="21">
        <v>-291830138</v>
      </c>
      <c r="S8" s="21">
        <f>O8+Q8</f>
        <v>1990990662</v>
      </c>
    </row>
    <row r="9" spans="1:19" ht="21.75" customHeight="1" x14ac:dyDescent="0.2">
      <c r="A9" s="15" t="s">
        <v>22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2282820800</v>
      </c>
      <c r="Q9" s="16">
        <v>291830138</v>
      </c>
      <c r="S9" s="16">
        <v>1990990662</v>
      </c>
    </row>
    <row r="10" spans="1:19" x14ac:dyDescent="0.2">
      <c r="O10" s="23">
        <v>2282820800</v>
      </c>
      <c r="Q10" s="23">
        <v>291830138</v>
      </c>
    </row>
    <row r="11" spans="1:19" x14ac:dyDescent="0.2">
      <c r="O11" s="23">
        <f>O9-O10</f>
        <v>0</v>
      </c>
      <c r="Q11" s="23">
        <f>Q9-Q10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5" customHeight="1" x14ac:dyDescent="0.2"/>
    <row r="5" spans="1:11" ht="14.45" customHeight="1" x14ac:dyDescent="0.2">
      <c r="A5" s="49" t="s">
        <v>172</v>
      </c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ht="14.45" customHeight="1" x14ac:dyDescent="0.2">
      <c r="I6" s="2" t="s">
        <v>164</v>
      </c>
      <c r="K6" s="2" t="s">
        <v>165</v>
      </c>
    </row>
    <row r="7" spans="1:11" ht="29.1" customHeight="1" x14ac:dyDescent="0.2">
      <c r="A7" s="2" t="s">
        <v>221</v>
      </c>
      <c r="C7" s="18" t="s">
        <v>222</v>
      </c>
      <c r="E7" s="18" t="s">
        <v>223</v>
      </c>
      <c r="G7" s="18" t="s">
        <v>224</v>
      </c>
      <c r="I7" s="19" t="s">
        <v>225</v>
      </c>
      <c r="K7" s="19" t="s">
        <v>225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T33"/>
  <sheetViews>
    <sheetView rightToLeft="1" topLeftCell="A15" workbookViewId="0">
      <selection activeCell="H17" sqref="H1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140625" bestFit="1" customWidth="1"/>
    <col min="11" max="11" width="1.28515625" customWidth="1"/>
    <col min="12" max="12" width="10.42578125" customWidth="1"/>
    <col min="13" max="13" width="1.28515625" customWidth="1"/>
    <col min="14" max="14" width="16.140625" bestFit="1" customWidth="1"/>
    <col min="15" max="15" width="1.28515625" customWidth="1"/>
    <col min="16" max="16" width="17.85546875" bestFit="1" customWidth="1"/>
    <col min="17" max="17" width="1.28515625" customWidth="1"/>
    <col min="18" max="18" width="10.42578125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spans="1:20" ht="14.45" customHeight="1" x14ac:dyDescent="0.2"/>
    <row r="5" spans="1:20" ht="14.45" customHeight="1" x14ac:dyDescent="0.2">
      <c r="A5" s="49" t="s">
        <v>226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ht="14.45" customHeight="1" x14ac:dyDescent="0.2">
      <c r="A6" s="50" t="s">
        <v>148</v>
      </c>
      <c r="J6" s="50" t="s">
        <v>164</v>
      </c>
      <c r="K6" s="50"/>
      <c r="L6" s="50"/>
      <c r="M6" s="50"/>
      <c r="N6" s="50"/>
      <c r="P6" s="50" t="s">
        <v>165</v>
      </c>
      <c r="Q6" s="50"/>
      <c r="R6" s="50"/>
      <c r="S6" s="50"/>
      <c r="T6" s="50"/>
    </row>
    <row r="7" spans="1:20" ht="29.1" customHeight="1" x14ac:dyDescent="0.2">
      <c r="A7" s="50"/>
      <c r="C7" s="18" t="s">
        <v>227</v>
      </c>
      <c r="E7" s="51" t="s">
        <v>64</v>
      </c>
      <c r="F7" s="51"/>
      <c r="H7" s="18" t="s">
        <v>228</v>
      </c>
      <c r="J7" s="19" t="s">
        <v>229</v>
      </c>
      <c r="L7" s="19" t="s">
        <v>219</v>
      </c>
      <c r="N7" s="19" t="s">
        <v>230</v>
      </c>
      <c r="P7" s="19" t="s">
        <v>229</v>
      </c>
      <c r="R7" s="19" t="s">
        <v>219</v>
      </c>
      <c r="T7" s="19" t="s">
        <v>230</v>
      </c>
    </row>
    <row r="8" spans="1:20" ht="21.75" customHeight="1" x14ac:dyDescent="0.2">
      <c r="A8" s="5" t="s">
        <v>120</v>
      </c>
      <c r="C8" s="3"/>
      <c r="E8" s="5" t="s">
        <v>122</v>
      </c>
      <c r="H8" s="7">
        <v>23</v>
      </c>
      <c r="J8" s="6">
        <v>20144759280</v>
      </c>
      <c r="L8" s="6">
        <v>0</v>
      </c>
      <c r="N8" s="6">
        <f>J8+L8</f>
        <v>20144759280</v>
      </c>
      <c r="P8" s="6">
        <v>20144759280</v>
      </c>
      <c r="R8" s="6">
        <v>0</v>
      </c>
      <c r="T8" s="6">
        <f>R8+P8</f>
        <v>20144759280</v>
      </c>
    </row>
    <row r="9" spans="1:20" ht="21.75" customHeight="1" x14ac:dyDescent="0.2">
      <c r="A9" s="8" t="s">
        <v>118</v>
      </c>
      <c r="E9" s="8" t="s">
        <v>119</v>
      </c>
      <c r="H9" s="10">
        <v>23</v>
      </c>
      <c r="J9" s="9">
        <v>38240756410</v>
      </c>
      <c r="L9" s="9">
        <v>0</v>
      </c>
      <c r="N9" s="9">
        <f t="shared" ref="N9:N27" si="0">J9+L9</f>
        <v>38240756410</v>
      </c>
      <c r="P9" s="9">
        <v>59777824130</v>
      </c>
      <c r="R9" s="9">
        <v>0</v>
      </c>
      <c r="T9" s="9">
        <f t="shared" ref="T9:T27" si="1">R9+P9</f>
        <v>59777824130</v>
      </c>
    </row>
    <row r="10" spans="1:20" ht="21.75" customHeight="1" x14ac:dyDescent="0.2">
      <c r="A10" s="8" t="s">
        <v>115</v>
      </c>
      <c r="E10" s="8" t="s">
        <v>117</v>
      </c>
      <c r="H10" s="10">
        <v>23</v>
      </c>
      <c r="J10" s="9">
        <v>13242395302</v>
      </c>
      <c r="L10" s="9">
        <v>0</v>
      </c>
      <c r="N10" s="9">
        <f t="shared" si="0"/>
        <v>13242395302</v>
      </c>
      <c r="P10" s="9">
        <v>37498662866</v>
      </c>
      <c r="R10" s="9">
        <v>0</v>
      </c>
      <c r="T10" s="9">
        <f t="shared" si="1"/>
        <v>37498662866</v>
      </c>
    </row>
    <row r="11" spans="1:20" ht="21.75" customHeight="1" x14ac:dyDescent="0.2">
      <c r="A11" s="8" t="s">
        <v>112</v>
      </c>
      <c r="E11" s="8" t="s">
        <v>114</v>
      </c>
      <c r="H11" s="10">
        <v>23</v>
      </c>
      <c r="J11" s="9">
        <v>26977644997</v>
      </c>
      <c r="L11" s="9">
        <v>0</v>
      </c>
      <c r="N11" s="9">
        <f t="shared" si="0"/>
        <v>26977644997</v>
      </c>
      <c r="P11" s="9">
        <v>76367860309</v>
      </c>
      <c r="R11" s="9">
        <v>0</v>
      </c>
      <c r="T11" s="9">
        <f t="shared" si="1"/>
        <v>76367860309</v>
      </c>
    </row>
    <row r="12" spans="1:20" ht="21.75" customHeight="1" x14ac:dyDescent="0.2">
      <c r="A12" s="8" t="s">
        <v>109</v>
      </c>
      <c r="E12" s="8" t="s">
        <v>111</v>
      </c>
      <c r="H12" s="10">
        <v>23</v>
      </c>
      <c r="J12" s="9">
        <v>25739179039</v>
      </c>
      <c r="L12" s="9">
        <v>0</v>
      </c>
      <c r="N12" s="9">
        <f t="shared" si="0"/>
        <v>25739179039</v>
      </c>
      <c r="P12" s="9">
        <v>75147039691</v>
      </c>
      <c r="R12" s="9">
        <v>0</v>
      </c>
      <c r="T12" s="9">
        <f t="shared" si="1"/>
        <v>75147039691</v>
      </c>
    </row>
    <row r="13" spans="1:20" ht="21.75" customHeight="1" x14ac:dyDescent="0.2">
      <c r="A13" s="8" t="s">
        <v>106</v>
      </c>
      <c r="E13" s="8" t="s">
        <v>108</v>
      </c>
      <c r="H13" s="10">
        <v>23</v>
      </c>
      <c r="J13" s="9">
        <v>11112056144</v>
      </c>
      <c r="L13" s="9">
        <v>0</v>
      </c>
      <c r="N13" s="9">
        <f t="shared" si="0"/>
        <v>11112056144</v>
      </c>
      <c r="P13" s="9">
        <v>36911931405</v>
      </c>
      <c r="R13" s="9">
        <v>0</v>
      </c>
      <c r="T13" s="9">
        <f t="shared" si="1"/>
        <v>36911931405</v>
      </c>
    </row>
    <row r="14" spans="1:20" ht="21.75" customHeight="1" x14ac:dyDescent="0.2">
      <c r="A14" s="8" t="s">
        <v>103</v>
      </c>
      <c r="E14" s="8" t="s">
        <v>105</v>
      </c>
      <c r="H14" s="10">
        <v>23</v>
      </c>
      <c r="J14" s="9">
        <v>22797930834</v>
      </c>
      <c r="L14" s="9">
        <v>0</v>
      </c>
      <c r="N14" s="9">
        <f t="shared" si="0"/>
        <v>22797930834</v>
      </c>
      <c r="P14" s="9">
        <v>74391684361</v>
      </c>
      <c r="R14" s="9">
        <v>0</v>
      </c>
      <c r="T14" s="9">
        <f t="shared" si="1"/>
        <v>74391684361</v>
      </c>
    </row>
    <row r="15" spans="1:20" ht="21.75" customHeight="1" x14ac:dyDescent="0.2">
      <c r="A15" s="8" t="s">
        <v>100</v>
      </c>
      <c r="E15" s="8" t="s">
        <v>102</v>
      </c>
      <c r="H15" s="10">
        <v>23</v>
      </c>
      <c r="J15" s="9">
        <v>18530410656</v>
      </c>
      <c r="L15" s="9">
        <v>0</v>
      </c>
      <c r="N15" s="9">
        <f t="shared" si="0"/>
        <v>18530410656</v>
      </c>
      <c r="P15" s="9">
        <v>55130813136</v>
      </c>
      <c r="R15" s="9">
        <v>0</v>
      </c>
      <c r="T15" s="9">
        <f t="shared" si="1"/>
        <v>55130813136</v>
      </c>
    </row>
    <row r="16" spans="1:20" ht="21.75" customHeight="1" x14ac:dyDescent="0.2">
      <c r="A16" s="8" t="s">
        <v>97</v>
      </c>
      <c r="E16" s="8" t="s">
        <v>99</v>
      </c>
      <c r="H16" s="10">
        <v>23</v>
      </c>
      <c r="J16" s="9">
        <v>40500058</v>
      </c>
      <c r="L16" s="9">
        <v>0</v>
      </c>
      <c r="N16" s="9">
        <f t="shared" si="0"/>
        <v>40500058</v>
      </c>
      <c r="P16" s="9">
        <v>118917431</v>
      </c>
      <c r="R16" s="9">
        <v>0</v>
      </c>
      <c r="T16" s="9">
        <f t="shared" si="1"/>
        <v>118917431</v>
      </c>
    </row>
    <row r="17" spans="1:20" ht="21.75" customHeight="1" x14ac:dyDescent="0.2">
      <c r="A17" s="8" t="s">
        <v>94</v>
      </c>
      <c r="E17" s="8" t="s">
        <v>96</v>
      </c>
      <c r="H17" s="10">
        <v>23</v>
      </c>
      <c r="J17" s="9">
        <v>11565875160</v>
      </c>
      <c r="L17" s="9">
        <v>0</v>
      </c>
      <c r="N17" s="9">
        <f t="shared" si="0"/>
        <v>11565875160</v>
      </c>
      <c r="P17" s="9">
        <v>32636127060</v>
      </c>
      <c r="R17" s="9">
        <v>0</v>
      </c>
      <c r="T17" s="9">
        <f t="shared" si="1"/>
        <v>32636127060</v>
      </c>
    </row>
    <row r="18" spans="1:20" ht="21.75" customHeight="1" x14ac:dyDescent="0.2">
      <c r="A18" s="8" t="s">
        <v>91</v>
      </c>
      <c r="E18" s="8" t="s">
        <v>93</v>
      </c>
      <c r="H18" s="10">
        <v>23</v>
      </c>
      <c r="J18" s="9">
        <v>46343972693</v>
      </c>
      <c r="L18" s="9">
        <v>0</v>
      </c>
      <c r="N18" s="9">
        <f t="shared" si="0"/>
        <v>46343972693</v>
      </c>
      <c r="P18" s="9">
        <v>130966494881</v>
      </c>
      <c r="R18" s="9">
        <v>0</v>
      </c>
      <c r="T18" s="9">
        <f t="shared" si="1"/>
        <v>130966494881</v>
      </c>
    </row>
    <row r="19" spans="1:20" ht="21.75" customHeight="1" x14ac:dyDescent="0.2">
      <c r="A19" s="8" t="s">
        <v>88</v>
      </c>
      <c r="E19" s="8" t="s">
        <v>90</v>
      </c>
      <c r="H19" s="10">
        <v>23</v>
      </c>
      <c r="J19" s="9">
        <v>15710938375</v>
      </c>
      <c r="L19" s="9">
        <v>0</v>
      </c>
      <c r="N19" s="9">
        <f t="shared" si="0"/>
        <v>15710938375</v>
      </c>
      <c r="P19" s="9">
        <v>43968916606</v>
      </c>
      <c r="R19" s="9">
        <v>0</v>
      </c>
      <c r="T19" s="9">
        <f t="shared" si="1"/>
        <v>43968916606</v>
      </c>
    </row>
    <row r="20" spans="1:20" ht="21.75" customHeight="1" x14ac:dyDescent="0.2">
      <c r="A20" s="8" t="s">
        <v>85</v>
      </c>
      <c r="E20" s="8" t="s">
        <v>87</v>
      </c>
      <c r="H20" s="10">
        <v>23</v>
      </c>
      <c r="J20" s="9">
        <v>28733387634</v>
      </c>
      <c r="L20" s="9">
        <v>0</v>
      </c>
      <c r="N20" s="9">
        <f t="shared" si="0"/>
        <v>28733387634</v>
      </c>
      <c r="P20" s="9">
        <v>81123879522</v>
      </c>
      <c r="R20" s="9">
        <v>0</v>
      </c>
      <c r="T20" s="9">
        <f t="shared" si="1"/>
        <v>81123879522</v>
      </c>
    </row>
    <row r="21" spans="1:20" ht="21.75" customHeight="1" x14ac:dyDescent="0.2">
      <c r="A21" s="8" t="s">
        <v>82</v>
      </c>
      <c r="E21" s="8" t="s">
        <v>84</v>
      </c>
      <c r="H21" s="10">
        <v>23</v>
      </c>
      <c r="J21" s="9">
        <v>7364679282</v>
      </c>
      <c r="L21" s="9">
        <v>0</v>
      </c>
      <c r="N21" s="9">
        <f t="shared" si="0"/>
        <v>7364679282</v>
      </c>
      <c r="P21" s="9">
        <v>20803331030</v>
      </c>
      <c r="R21" s="9">
        <v>0</v>
      </c>
      <c r="T21" s="9">
        <f t="shared" si="1"/>
        <v>20803331030</v>
      </c>
    </row>
    <row r="22" spans="1:20" ht="21.75" customHeight="1" x14ac:dyDescent="0.2">
      <c r="A22" s="8" t="s">
        <v>79</v>
      </c>
      <c r="E22" s="8" t="s">
        <v>81</v>
      </c>
      <c r="H22" s="10">
        <v>23</v>
      </c>
      <c r="J22" s="9">
        <v>25558845893</v>
      </c>
      <c r="L22" s="9">
        <v>0</v>
      </c>
      <c r="N22" s="9">
        <f t="shared" si="0"/>
        <v>25558845893</v>
      </c>
      <c r="P22" s="9">
        <v>73462070647</v>
      </c>
      <c r="R22" s="9">
        <v>0</v>
      </c>
      <c r="T22" s="9">
        <f t="shared" si="1"/>
        <v>73462070647</v>
      </c>
    </row>
    <row r="23" spans="1:20" ht="21.75" customHeight="1" x14ac:dyDescent="0.2">
      <c r="A23" s="8" t="s">
        <v>123</v>
      </c>
      <c r="E23" s="8" t="s">
        <v>126</v>
      </c>
      <c r="H23" s="10">
        <v>20.5</v>
      </c>
      <c r="J23" s="9">
        <v>34821917801</v>
      </c>
      <c r="L23" s="9">
        <v>0</v>
      </c>
      <c r="N23" s="9">
        <f t="shared" si="0"/>
        <v>34821917801</v>
      </c>
      <c r="P23" s="9">
        <v>135548931943</v>
      </c>
      <c r="R23" s="9">
        <v>0</v>
      </c>
      <c r="T23" s="9">
        <f t="shared" si="1"/>
        <v>135548931943</v>
      </c>
    </row>
    <row r="24" spans="1:20" ht="21.75" customHeight="1" x14ac:dyDescent="0.2">
      <c r="A24" s="8" t="s">
        <v>76</v>
      </c>
      <c r="E24" s="8" t="s">
        <v>78</v>
      </c>
      <c r="H24" s="10">
        <v>23</v>
      </c>
      <c r="J24" s="9">
        <v>11585165956</v>
      </c>
      <c r="L24" s="9">
        <v>0</v>
      </c>
      <c r="N24" s="9">
        <f t="shared" si="0"/>
        <v>11585165956</v>
      </c>
      <c r="P24" s="9">
        <v>32333914718</v>
      </c>
      <c r="R24" s="9">
        <v>0</v>
      </c>
      <c r="T24" s="9">
        <f t="shared" si="1"/>
        <v>32333914718</v>
      </c>
    </row>
    <row r="25" spans="1:20" ht="21.75" customHeight="1" x14ac:dyDescent="0.2">
      <c r="A25" s="8" t="s">
        <v>180</v>
      </c>
      <c r="E25" s="8" t="s">
        <v>231</v>
      </c>
      <c r="H25" s="10">
        <v>23</v>
      </c>
      <c r="J25" s="9">
        <v>0</v>
      </c>
      <c r="L25" s="9">
        <v>0</v>
      </c>
      <c r="N25" s="9">
        <f t="shared" si="0"/>
        <v>0</v>
      </c>
      <c r="P25" s="9">
        <v>9952522269</v>
      </c>
      <c r="R25" s="9">
        <v>0</v>
      </c>
      <c r="T25" s="9">
        <f t="shared" si="1"/>
        <v>9952522269</v>
      </c>
    </row>
    <row r="26" spans="1:20" ht="21.75" customHeight="1" x14ac:dyDescent="0.2">
      <c r="A26" s="8" t="s">
        <v>66</v>
      </c>
      <c r="E26" s="8" t="s">
        <v>69</v>
      </c>
      <c r="H26" s="10">
        <v>23</v>
      </c>
      <c r="J26" s="9">
        <v>16204592893</v>
      </c>
      <c r="L26" s="9">
        <v>0</v>
      </c>
      <c r="N26" s="9">
        <f t="shared" si="0"/>
        <v>16204592893</v>
      </c>
      <c r="P26" s="9">
        <v>47045592270</v>
      </c>
      <c r="R26" s="9">
        <v>0</v>
      </c>
      <c r="T26" s="9">
        <v>47045592270</v>
      </c>
    </row>
    <row r="27" spans="1:20" s="36" customFormat="1" ht="21.75" customHeight="1" x14ac:dyDescent="0.2">
      <c r="A27" s="35" t="s">
        <v>181</v>
      </c>
      <c r="E27" s="35" t="s">
        <v>232</v>
      </c>
      <c r="H27" s="37">
        <v>18</v>
      </c>
      <c r="J27" s="38">
        <v>0</v>
      </c>
      <c r="L27" s="38">
        <v>0</v>
      </c>
      <c r="N27" s="38">
        <f t="shared" si="0"/>
        <v>0</v>
      </c>
      <c r="P27" s="38">
        <v>4616691740</v>
      </c>
      <c r="R27" s="38">
        <v>0</v>
      </c>
      <c r="T27" s="38">
        <f t="shared" si="1"/>
        <v>4616691740</v>
      </c>
    </row>
    <row r="28" spans="1:20" ht="21.75" customHeight="1" thickBot="1" x14ac:dyDescent="0.25">
      <c r="A28" s="33" t="s">
        <v>22</v>
      </c>
      <c r="C28" s="34"/>
      <c r="E28" s="34"/>
      <c r="H28" s="34"/>
      <c r="J28" s="34">
        <f>SUM(J8:J27)</f>
        <v>374715008407</v>
      </c>
      <c r="L28" s="34">
        <f>SUM(L8:L27)</f>
        <v>0</v>
      </c>
      <c r="N28" s="34">
        <f>SUM(N8:N27)</f>
        <v>374715008407</v>
      </c>
      <c r="P28" s="34">
        <f>SUM(P8:P27)</f>
        <v>1047947965295</v>
      </c>
      <c r="R28" s="34">
        <f>SUM(R8:R27)</f>
        <v>0</v>
      </c>
      <c r="T28" s="34">
        <f>SUM(T8:T27)</f>
        <v>1047947965295</v>
      </c>
    </row>
    <row r="29" spans="1:20" ht="13.5" thickTop="1" x14ac:dyDescent="0.2">
      <c r="J29" s="23">
        <v>374715008407</v>
      </c>
      <c r="T29" s="23">
        <v>135548931943</v>
      </c>
    </row>
    <row r="30" spans="1:20" x14ac:dyDescent="0.2">
      <c r="J30" s="23">
        <f>J28-J29</f>
        <v>0</v>
      </c>
      <c r="P30" s="23">
        <v>912399033352</v>
      </c>
      <c r="T30" s="23">
        <v>912399033352</v>
      </c>
    </row>
    <row r="31" spans="1:20" x14ac:dyDescent="0.2">
      <c r="J31" s="23">
        <f>J28-'درآمد سرمایه گذاری در اوراق به'!D31</f>
        <v>0</v>
      </c>
      <c r="P31" s="23">
        <v>135548931943</v>
      </c>
      <c r="T31" s="23">
        <f>T29+T30</f>
        <v>1047947965295</v>
      </c>
    </row>
    <row r="32" spans="1:20" x14ac:dyDescent="0.2">
      <c r="P32" s="23">
        <f>P30+P31</f>
        <v>1047947965295</v>
      </c>
      <c r="T32" s="23">
        <f>T28-T31</f>
        <v>0</v>
      </c>
    </row>
    <row r="33" spans="16:16" x14ac:dyDescent="0.2">
      <c r="P33" s="23">
        <f>P28-'درآمد سرمایه گذاری در اوراق به'!L31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P31"/>
  <sheetViews>
    <sheetView rightToLeft="1" topLeftCell="A13" workbookViewId="0">
      <selection activeCell="M31" sqref="M31"/>
    </sheetView>
  </sheetViews>
  <sheetFormatPr defaultRowHeight="12.75" x14ac:dyDescent="0.2"/>
  <cols>
    <col min="1" max="1" width="39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85546875" bestFit="1" customWidth="1"/>
    <col min="10" max="10" width="1.28515625" customWidth="1"/>
    <col min="11" max="11" width="14.7109375" bestFit="1" customWidth="1"/>
    <col min="12" max="12" width="1.28515625" customWidth="1"/>
    <col min="13" max="13" width="17.7109375" bestFit="1" customWidth="1"/>
    <col min="14" max="14" width="0.28515625" customWidth="1"/>
    <col min="16" max="16" width="11.7109375" bestFit="1" customWidth="1"/>
  </cols>
  <sheetData>
    <row r="1" spans="1:16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6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6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6" ht="14.45" customHeight="1" x14ac:dyDescent="0.2"/>
    <row r="5" spans="1:16" ht="14.45" customHeight="1" x14ac:dyDescent="0.2">
      <c r="A5" s="49" t="s">
        <v>233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6" ht="14.45" customHeight="1" x14ac:dyDescent="0.2">
      <c r="A6" s="50" t="s">
        <v>148</v>
      </c>
      <c r="C6" s="50" t="s">
        <v>164</v>
      </c>
      <c r="D6" s="50"/>
      <c r="E6" s="50"/>
      <c r="F6" s="50"/>
      <c r="G6" s="50"/>
      <c r="I6" s="50" t="s">
        <v>165</v>
      </c>
      <c r="J6" s="50"/>
      <c r="K6" s="50"/>
      <c r="L6" s="50"/>
      <c r="M6" s="50"/>
    </row>
    <row r="7" spans="1:16" ht="29.1" customHeight="1" x14ac:dyDescent="0.2">
      <c r="A7" s="50"/>
      <c r="C7" s="19" t="s">
        <v>229</v>
      </c>
      <c r="D7" s="3"/>
      <c r="E7" s="19" t="s">
        <v>219</v>
      </c>
      <c r="F7" s="3"/>
      <c r="G7" s="19" t="s">
        <v>230</v>
      </c>
      <c r="I7" s="19" t="s">
        <v>229</v>
      </c>
      <c r="J7" s="3"/>
      <c r="K7" s="19" t="s">
        <v>219</v>
      </c>
      <c r="L7" s="3"/>
      <c r="M7" s="19" t="s">
        <v>230</v>
      </c>
    </row>
    <row r="8" spans="1:16" ht="21.75" customHeight="1" x14ac:dyDescent="0.2">
      <c r="A8" s="5" t="s">
        <v>276</v>
      </c>
      <c r="C8" s="6">
        <v>108622593618</v>
      </c>
      <c r="E8" s="6">
        <v>-27137678</v>
      </c>
      <c r="G8" s="6">
        <f>C8+E8</f>
        <v>108595455940</v>
      </c>
      <c r="I8" s="6">
        <v>247538148759</v>
      </c>
      <c r="K8" s="6">
        <v>-525333928</v>
      </c>
      <c r="M8" s="6">
        <f>I8+K8</f>
        <v>247012814831</v>
      </c>
      <c r="P8" s="23"/>
    </row>
    <row r="9" spans="1:16" ht="21.75" customHeight="1" x14ac:dyDescent="0.2">
      <c r="A9" s="8" t="s">
        <v>268</v>
      </c>
      <c r="C9" s="9">
        <v>2690884932</v>
      </c>
      <c r="E9" s="9">
        <v>0</v>
      </c>
      <c r="G9" s="9">
        <f t="shared" ref="G9:G25" si="0">C9+E9</f>
        <v>2690884932</v>
      </c>
      <c r="I9" s="9">
        <v>6418989042</v>
      </c>
      <c r="K9" s="9">
        <v>-1244950</v>
      </c>
      <c r="M9" s="9">
        <f t="shared" ref="M9:M25" si="1">I9+K9</f>
        <v>6417744092</v>
      </c>
      <c r="P9" s="23"/>
    </row>
    <row r="10" spans="1:16" ht="21.75" customHeight="1" x14ac:dyDescent="0.2">
      <c r="A10" s="8" t="s">
        <v>267</v>
      </c>
      <c r="C10" s="9">
        <v>112195183955</v>
      </c>
      <c r="E10" s="9">
        <v>3983125</v>
      </c>
      <c r="G10" s="9">
        <f t="shared" si="0"/>
        <v>112199167080</v>
      </c>
      <c r="I10" s="9">
        <v>270717532529</v>
      </c>
      <c r="K10" s="9">
        <v>-288208484</v>
      </c>
      <c r="M10" s="9">
        <f t="shared" si="1"/>
        <v>270429324045</v>
      </c>
      <c r="P10" s="23"/>
    </row>
    <row r="11" spans="1:16" ht="21.75" customHeight="1" x14ac:dyDescent="0.2">
      <c r="A11" s="8" t="s">
        <v>266</v>
      </c>
      <c r="C11" s="9">
        <v>27232876713</v>
      </c>
      <c r="E11" s="9">
        <v>4394400</v>
      </c>
      <c r="G11" s="9">
        <f t="shared" si="0"/>
        <v>27237271113</v>
      </c>
      <c r="I11" s="9">
        <v>46301369841</v>
      </c>
      <c r="K11" s="9">
        <v>-101071205</v>
      </c>
      <c r="M11" s="9">
        <f t="shared" si="1"/>
        <v>46200298636</v>
      </c>
      <c r="P11" s="23"/>
    </row>
    <row r="12" spans="1:16" ht="21.75" customHeight="1" x14ac:dyDescent="0.2">
      <c r="A12" s="8" t="s">
        <v>265</v>
      </c>
      <c r="C12" s="9">
        <v>104453291167</v>
      </c>
      <c r="E12" s="9">
        <v>-165574828</v>
      </c>
      <c r="G12" s="9">
        <f t="shared" si="0"/>
        <v>104287716339</v>
      </c>
      <c r="I12" s="9">
        <v>257868279378</v>
      </c>
      <c r="K12" s="9">
        <v>-518562104</v>
      </c>
      <c r="M12" s="9">
        <f t="shared" si="1"/>
        <v>257349717274</v>
      </c>
      <c r="P12" s="23"/>
    </row>
    <row r="13" spans="1:16" ht="21.75" customHeight="1" x14ac:dyDescent="0.2">
      <c r="A13" s="8" t="s">
        <v>277</v>
      </c>
      <c r="C13" s="9">
        <v>152491808193</v>
      </c>
      <c r="E13" s="9">
        <v>74899208</v>
      </c>
      <c r="G13" s="9">
        <f t="shared" si="0"/>
        <v>152566707401</v>
      </c>
      <c r="I13" s="9">
        <v>376182451979</v>
      </c>
      <c r="K13" s="9">
        <v>-588932915</v>
      </c>
      <c r="M13" s="9">
        <f t="shared" si="1"/>
        <v>375593519064</v>
      </c>
      <c r="P13" s="23"/>
    </row>
    <row r="14" spans="1:16" ht="21.75" customHeight="1" x14ac:dyDescent="0.2">
      <c r="A14" s="8" t="s">
        <v>272</v>
      </c>
      <c r="C14" s="9">
        <v>662232876</v>
      </c>
      <c r="E14" s="9">
        <v>-15417249</v>
      </c>
      <c r="G14" s="9">
        <f t="shared" si="0"/>
        <v>646815627</v>
      </c>
      <c r="I14" s="9">
        <v>662232876</v>
      </c>
      <c r="K14" s="9">
        <v>-15417249</v>
      </c>
      <c r="M14" s="9">
        <f t="shared" si="1"/>
        <v>646815627</v>
      </c>
      <c r="P14" s="23"/>
    </row>
    <row r="15" spans="1:16" ht="21.75" customHeight="1" x14ac:dyDescent="0.2">
      <c r="A15" s="8" t="s">
        <v>278</v>
      </c>
      <c r="C15" s="9">
        <v>104321</v>
      </c>
      <c r="E15" s="9">
        <v>0</v>
      </c>
      <c r="G15" s="9">
        <f t="shared" si="0"/>
        <v>104321</v>
      </c>
      <c r="I15" s="9">
        <v>320966</v>
      </c>
      <c r="K15" s="9">
        <v>0</v>
      </c>
      <c r="M15" s="9">
        <f t="shared" si="1"/>
        <v>320966</v>
      </c>
      <c r="P15" s="23"/>
    </row>
    <row r="16" spans="1:16" ht="21.75" customHeight="1" x14ac:dyDescent="0.2">
      <c r="A16" s="8" t="s">
        <v>279</v>
      </c>
      <c r="C16" s="9">
        <v>2732</v>
      </c>
      <c r="E16" s="9">
        <v>0</v>
      </c>
      <c r="G16" s="9">
        <f t="shared" si="0"/>
        <v>2732</v>
      </c>
      <c r="I16" s="9">
        <v>5452</v>
      </c>
      <c r="K16" s="9">
        <v>0</v>
      </c>
      <c r="M16" s="9">
        <f t="shared" si="1"/>
        <v>5452</v>
      </c>
      <c r="P16" s="23"/>
    </row>
    <row r="17" spans="1:16" ht="21.75" customHeight="1" x14ac:dyDescent="0.2">
      <c r="A17" s="8" t="s">
        <v>260</v>
      </c>
      <c r="C17" s="9">
        <v>26983</v>
      </c>
      <c r="E17" s="9">
        <v>0</v>
      </c>
      <c r="G17" s="9">
        <f t="shared" si="0"/>
        <v>26983</v>
      </c>
      <c r="I17" s="9">
        <v>127848</v>
      </c>
      <c r="K17" s="9">
        <v>0</v>
      </c>
      <c r="M17" s="9">
        <f t="shared" si="1"/>
        <v>127848</v>
      </c>
      <c r="P17" s="23"/>
    </row>
    <row r="18" spans="1:16" ht="21.75" customHeight="1" x14ac:dyDescent="0.2">
      <c r="A18" s="8" t="s">
        <v>259</v>
      </c>
      <c r="C18" s="9">
        <v>1152409</v>
      </c>
      <c r="E18" s="9">
        <v>0</v>
      </c>
      <c r="G18" s="9">
        <f t="shared" si="0"/>
        <v>1152409</v>
      </c>
      <c r="I18" s="9">
        <v>4619565</v>
      </c>
      <c r="K18" s="9">
        <v>0</v>
      </c>
      <c r="M18" s="9">
        <f t="shared" si="1"/>
        <v>4619565</v>
      </c>
      <c r="P18" s="23"/>
    </row>
    <row r="19" spans="1:16" ht="21.75" customHeight="1" x14ac:dyDescent="0.2">
      <c r="A19" s="8" t="s">
        <v>258</v>
      </c>
      <c r="C19" s="9">
        <v>589653</v>
      </c>
      <c r="E19" s="9">
        <v>0</v>
      </c>
      <c r="G19" s="9">
        <f t="shared" si="0"/>
        <v>589653</v>
      </c>
      <c r="I19" s="9">
        <v>1724180</v>
      </c>
      <c r="K19" s="9">
        <v>0</v>
      </c>
      <c r="M19" s="9">
        <f t="shared" si="1"/>
        <v>1724180</v>
      </c>
      <c r="P19" s="23"/>
    </row>
    <row r="20" spans="1:16" ht="21.75" customHeight="1" x14ac:dyDescent="0.2">
      <c r="A20" s="8" t="s">
        <v>257</v>
      </c>
      <c r="C20" s="9">
        <v>166892</v>
      </c>
      <c r="E20" s="9">
        <v>0</v>
      </c>
      <c r="G20" s="9">
        <f t="shared" si="0"/>
        <v>166892</v>
      </c>
      <c r="I20" s="9">
        <v>491390</v>
      </c>
      <c r="K20" s="9">
        <v>0</v>
      </c>
      <c r="M20" s="9">
        <f t="shared" si="1"/>
        <v>491390</v>
      </c>
      <c r="P20" s="23"/>
    </row>
    <row r="21" spans="1:16" ht="21.75" customHeight="1" x14ac:dyDescent="0.2">
      <c r="A21" s="8" t="s">
        <v>256</v>
      </c>
      <c r="C21" s="9">
        <v>92663</v>
      </c>
      <c r="E21" s="9">
        <v>0</v>
      </c>
      <c r="G21" s="9">
        <f t="shared" si="0"/>
        <v>92663</v>
      </c>
      <c r="I21" s="9">
        <v>206151</v>
      </c>
      <c r="K21" s="9">
        <v>0</v>
      </c>
      <c r="M21" s="9">
        <f t="shared" si="1"/>
        <v>206151</v>
      </c>
      <c r="P21" s="23"/>
    </row>
    <row r="22" spans="1:16" ht="21.75" customHeight="1" x14ac:dyDescent="0.2">
      <c r="A22" s="8" t="s">
        <v>255</v>
      </c>
      <c r="C22" s="9">
        <v>13553</v>
      </c>
      <c r="E22" s="9">
        <v>0</v>
      </c>
      <c r="G22" s="9">
        <f t="shared" si="0"/>
        <v>13553</v>
      </c>
      <c r="I22" s="9">
        <v>312252</v>
      </c>
      <c r="K22" s="9">
        <v>0</v>
      </c>
      <c r="M22" s="9">
        <f t="shared" si="1"/>
        <v>312252</v>
      </c>
      <c r="P22" s="23"/>
    </row>
    <row r="23" spans="1:16" ht="21.75" customHeight="1" x14ac:dyDescent="0.2">
      <c r="A23" s="8" t="s">
        <v>254</v>
      </c>
      <c r="C23" s="9">
        <v>562118</v>
      </c>
      <c r="E23" s="9">
        <v>0</v>
      </c>
      <c r="G23" s="9">
        <f t="shared" si="0"/>
        <v>562118</v>
      </c>
      <c r="I23" s="9">
        <v>2053179365</v>
      </c>
      <c r="K23" s="9">
        <v>0</v>
      </c>
      <c r="M23" s="9">
        <f t="shared" si="1"/>
        <v>2053179365</v>
      </c>
      <c r="P23" s="23"/>
    </row>
    <row r="24" spans="1:16" ht="21.75" customHeight="1" x14ac:dyDescent="0.2">
      <c r="A24" s="8" t="s">
        <v>253</v>
      </c>
      <c r="C24" s="9">
        <v>4607</v>
      </c>
      <c r="E24" s="9">
        <v>0</v>
      </c>
      <c r="G24" s="9">
        <f t="shared" si="0"/>
        <v>4607</v>
      </c>
      <c r="I24" s="9">
        <v>18559</v>
      </c>
      <c r="K24" s="9">
        <v>0</v>
      </c>
      <c r="M24" s="9">
        <f t="shared" si="1"/>
        <v>18559</v>
      </c>
      <c r="P24" s="23"/>
    </row>
    <row r="25" spans="1:16" ht="21.75" customHeight="1" x14ac:dyDescent="0.2">
      <c r="A25" s="8" t="s">
        <v>252</v>
      </c>
      <c r="C25" s="9">
        <v>29913</v>
      </c>
      <c r="E25" s="9">
        <v>0</v>
      </c>
      <c r="G25" s="9">
        <f t="shared" si="0"/>
        <v>29913</v>
      </c>
      <c r="I25" s="9">
        <v>92599</v>
      </c>
      <c r="K25" s="9">
        <v>0</v>
      </c>
      <c r="M25" s="9">
        <f t="shared" si="1"/>
        <v>92599</v>
      </c>
      <c r="P25" s="23"/>
    </row>
    <row r="26" spans="1:16" ht="21.75" customHeight="1" thickBot="1" x14ac:dyDescent="0.25">
      <c r="A26" s="15" t="s">
        <v>22</v>
      </c>
      <c r="C26" s="16">
        <f>SUM(C8:C25)</f>
        <v>508351617298</v>
      </c>
      <c r="E26" s="16">
        <f>SUM(E8:E25)</f>
        <v>-124853022</v>
      </c>
      <c r="G26" s="16">
        <f>SUM(G8:G25)</f>
        <v>508226764276</v>
      </c>
      <c r="I26" s="16">
        <f>SUM(I8:I25)</f>
        <v>1207750102731</v>
      </c>
      <c r="K26" s="16">
        <f>SUM(K8:K25)</f>
        <v>-2038770835</v>
      </c>
      <c r="M26" s="16">
        <f>SUM(M8:M25)</f>
        <v>1205711331896</v>
      </c>
    </row>
    <row r="27" spans="1:16" ht="13.5" thickTop="1" x14ac:dyDescent="0.2">
      <c r="E27" s="23">
        <v>124853022</v>
      </c>
    </row>
    <row r="28" spans="1:16" x14ac:dyDescent="0.2">
      <c r="C28">
        <v>508351617298</v>
      </c>
      <c r="G28">
        <v>508226764276</v>
      </c>
      <c r="I28">
        <v>1207750102731</v>
      </c>
      <c r="K28" s="23">
        <v>2038770835</v>
      </c>
      <c r="M28">
        <v>1205711331896</v>
      </c>
    </row>
    <row r="29" spans="1:16" x14ac:dyDescent="0.2">
      <c r="C29" s="23">
        <f>C26-C28</f>
        <v>0</v>
      </c>
      <c r="D29" s="23">
        <f t="shared" ref="D29:M29" si="2">D26-D28</f>
        <v>0</v>
      </c>
      <c r="E29" s="23">
        <f>E26+E27</f>
        <v>0</v>
      </c>
      <c r="F29" s="23">
        <f t="shared" si="2"/>
        <v>0</v>
      </c>
      <c r="G29" s="23">
        <f t="shared" si="2"/>
        <v>0</v>
      </c>
      <c r="H29" s="23">
        <f t="shared" si="2"/>
        <v>0</v>
      </c>
      <c r="I29" s="23">
        <f t="shared" si="2"/>
        <v>0</v>
      </c>
      <c r="J29" s="23">
        <f t="shared" si="2"/>
        <v>0</v>
      </c>
      <c r="K29" s="23">
        <f>K26+K28</f>
        <v>0</v>
      </c>
      <c r="L29" s="23">
        <f t="shared" si="2"/>
        <v>0</v>
      </c>
      <c r="M29" s="23">
        <f t="shared" si="2"/>
        <v>0</v>
      </c>
    </row>
    <row r="30" spans="1:16" x14ac:dyDescent="0.2">
      <c r="C30" s="23">
        <v>508351617298</v>
      </c>
      <c r="I30" s="23">
        <v>1207750102731</v>
      </c>
    </row>
    <row r="31" spans="1:16" x14ac:dyDescent="0.2">
      <c r="C31" s="23">
        <f>C26-C30</f>
        <v>0</v>
      </c>
      <c r="I31" s="23">
        <f>I26-I30</f>
        <v>0</v>
      </c>
      <c r="M31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T25"/>
  <sheetViews>
    <sheetView rightToLeft="1" tabSelected="1" workbookViewId="0">
      <selection activeCell="D29" sqref="C29:D29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8.57031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8.5703125" bestFit="1" customWidth="1"/>
    <col min="16" max="16" width="1.28515625" customWidth="1"/>
    <col min="17" max="17" width="14.85546875" bestFit="1" customWidth="1"/>
    <col min="18" max="18" width="1.28515625" customWidth="1"/>
    <col min="19" max="19" width="0.28515625" customWidth="1"/>
    <col min="20" max="20" width="14.42578125" bestFit="1" customWidth="1"/>
  </cols>
  <sheetData>
    <row r="1" spans="1:2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0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0" ht="14.45" customHeight="1" x14ac:dyDescent="0.2"/>
    <row r="5" spans="1:20" ht="14.45" customHeight="1" x14ac:dyDescent="0.2">
      <c r="A5" s="49" t="s">
        <v>234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20" ht="14.45" customHeight="1" x14ac:dyDescent="0.2">
      <c r="A6" s="50" t="s">
        <v>148</v>
      </c>
      <c r="C6" s="50" t="s">
        <v>164</v>
      </c>
      <c r="D6" s="50"/>
      <c r="E6" s="50"/>
      <c r="F6" s="50"/>
      <c r="G6" s="50"/>
      <c r="H6" s="50"/>
      <c r="I6" s="50"/>
      <c r="K6" s="50" t="s">
        <v>165</v>
      </c>
      <c r="L6" s="50"/>
      <c r="M6" s="50"/>
      <c r="N6" s="50"/>
      <c r="O6" s="50"/>
      <c r="P6" s="50"/>
      <c r="Q6" s="50"/>
      <c r="R6" s="50"/>
    </row>
    <row r="7" spans="1:20" ht="39.75" customHeight="1" x14ac:dyDescent="0.2">
      <c r="A7" s="50"/>
      <c r="C7" s="19" t="s">
        <v>13</v>
      </c>
      <c r="D7" s="3"/>
      <c r="E7" s="19" t="s">
        <v>235</v>
      </c>
      <c r="F7" s="3"/>
      <c r="G7" s="19" t="s">
        <v>236</v>
      </c>
      <c r="H7" s="3"/>
      <c r="I7" s="19" t="s">
        <v>237</v>
      </c>
      <c r="K7" s="19" t="s">
        <v>13</v>
      </c>
      <c r="L7" s="3"/>
      <c r="M7" s="19" t="s">
        <v>235</v>
      </c>
      <c r="N7" s="3"/>
      <c r="O7" s="19" t="s">
        <v>236</v>
      </c>
      <c r="P7" s="3"/>
      <c r="Q7" s="63" t="s">
        <v>237</v>
      </c>
      <c r="R7" s="63"/>
    </row>
    <row r="8" spans="1:20" ht="21.75" customHeight="1" x14ac:dyDescent="0.2">
      <c r="A8" s="8" t="s">
        <v>21</v>
      </c>
      <c r="C8" s="9">
        <v>11414104</v>
      </c>
      <c r="E8" s="9">
        <v>30398026175</v>
      </c>
      <c r="G8" s="9">
        <v>-23463419587</v>
      </c>
      <c r="I8" s="9">
        <f>G8+E8</f>
        <v>6934606588</v>
      </c>
      <c r="K8" s="9">
        <v>11414104</v>
      </c>
      <c r="M8" s="9">
        <v>30398026175</v>
      </c>
      <c r="O8" s="9">
        <v>-23463419587</v>
      </c>
      <c r="Q8" s="54">
        <f>M8+O8</f>
        <v>6934606588</v>
      </c>
      <c r="R8" s="54"/>
      <c r="T8" s="23"/>
    </row>
    <row r="9" spans="1:20" ht="21.75" customHeight="1" x14ac:dyDescent="0.2">
      <c r="A9" s="8" t="s">
        <v>45</v>
      </c>
      <c r="C9" s="9">
        <v>700000</v>
      </c>
      <c r="E9" s="9">
        <v>11725269711</v>
      </c>
      <c r="G9" s="9">
        <v>-10466072540</v>
      </c>
      <c r="I9" s="9">
        <f>G9+E9</f>
        <v>1259197171</v>
      </c>
      <c r="K9" s="9">
        <v>700000</v>
      </c>
      <c r="M9" s="9">
        <v>11725269711</v>
      </c>
      <c r="O9" s="9">
        <v>-10466072540</v>
      </c>
      <c r="Q9" s="54">
        <f>M9+O9</f>
        <v>1259197171</v>
      </c>
      <c r="R9" s="54"/>
      <c r="T9" s="23"/>
    </row>
    <row r="10" spans="1:20" ht="21.75" customHeight="1" x14ac:dyDescent="0.2">
      <c r="A10" s="8" t="s">
        <v>50</v>
      </c>
      <c r="C10" s="9">
        <v>446531</v>
      </c>
      <c r="E10" s="9">
        <v>205152840275</v>
      </c>
      <c r="G10" s="9">
        <v>-213283341782</v>
      </c>
      <c r="I10" s="9">
        <f t="shared" ref="I10:I17" si="0">G10+E10</f>
        <v>-8130501507</v>
      </c>
      <c r="K10" s="9">
        <v>446531</v>
      </c>
      <c r="M10" s="9">
        <v>205152840275</v>
      </c>
      <c r="O10" s="9">
        <v>-213283341782</v>
      </c>
      <c r="Q10" s="54">
        <f t="shared" ref="Q10:Q17" si="1">M10+O10</f>
        <v>-8130501507</v>
      </c>
      <c r="R10" s="54"/>
      <c r="T10" s="23"/>
    </row>
    <row r="11" spans="1:20" ht="21.75" customHeight="1" x14ac:dyDescent="0.2">
      <c r="A11" s="8" t="s">
        <v>44</v>
      </c>
      <c r="C11" s="9">
        <v>17469614</v>
      </c>
      <c r="E11" s="9">
        <v>291253082610</v>
      </c>
      <c r="G11" s="9">
        <v>-216371930672</v>
      </c>
      <c r="I11" s="9">
        <f t="shared" si="0"/>
        <v>74881151938</v>
      </c>
      <c r="K11" s="9">
        <v>17469614</v>
      </c>
      <c r="M11" s="9">
        <v>291253082610</v>
      </c>
      <c r="O11" s="9">
        <v>-216371930672</v>
      </c>
      <c r="Q11" s="54">
        <f t="shared" si="1"/>
        <v>74881151938</v>
      </c>
      <c r="R11" s="54"/>
      <c r="T11" s="23"/>
    </row>
    <row r="12" spans="1:20" ht="21.75" customHeight="1" x14ac:dyDescent="0.2">
      <c r="A12" s="8" t="s">
        <v>173</v>
      </c>
      <c r="C12" s="9">
        <v>0</v>
      </c>
      <c r="E12" s="9">
        <v>0</v>
      </c>
      <c r="G12" s="9">
        <v>0</v>
      </c>
      <c r="I12" s="9">
        <f t="shared" si="0"/>
        <v>0</v>
      </c>
      <c r="K12" s="9">
        <v>2000000</v>
      </c>
      <c r="M12" s="9">
        <v>38768964675</v>
      </c>
      <c r="O12" s="9">
        <v>-33194119200</v>
      </c>
      <c r="Q12" s="54">
        <f t="shared" si="1"/>
        <v>5574845475</v>
      </c>
      <c r="R12" s="54"/>
      <c r="T12" s="23"/>
    </row>
    <row r="13" spans="1:20" ht="21.75" customHeight="1" x14ac:dyDescent="0.2">
      <c r="A13" s="8" t="s">
        <v>46</v>
      </c>
      <c r="C13" s="9">
        <v>0</v>
      </c>
      <c r="E13" s="9">
        <v>0</v>
      </c>
      <c r="G13" s="9">
        <v>0</v>
      </c>
      <c r="I13" s="9">
        <f t="shared" si="0"/>
        <v>0</v>
      </c>
      <c r="K13" s="9">
        <v>2000000</v>
      </c>
      <c r="M13" s="9">
        <v>38601622502</v>
      </c>
      <c r="O13" s="9">
        <v>-30647752956</v>
      </c>
      <c r="Q13" s="54">
        <f t="shared" si="1"/>
        <v>7953869546</v>
      </c>
      <c r="R13" s="54"/>
      <c r="T13" s="23"/>
    </row>
    <row r="14" spans="1:20" ht="21.75" customHeight="1" x14ac:dyDescent="0.2">
      <c r="A14" s="8" t="s">
        <v>73</v>
      </c>
      <c r="C14" s="9">
        <v>84989</v>
      </c>
      <c r="E14" s="9">
        <v>84989000000</v>
      </c>
      <c r="G14" s="9">
        <v>-78262037015</v>
      </c>
      <c r="I14" s="9">
        <f t="shared" si="0"/>
        <v>6726962985</v>
      </c>
      <c r="K14" s="9">
        <v>84989</v>
      </c>
      <c r="M14" s="9">
        <v>84989000000</v>
      </c>
      <c r="O14" s="9">
        <v>-78262037015</v>
      </c>
      <c r="Q14" s="54">
        <f t="shared" si="1"/>
        <v>6726962985</v>
      </c>
      <c r="R14" s="54"/>
      <c r="T14" s="23"/>
    </row>
    <row r="15" spans="1:20" ht="21.75" customHeight="1" x14ac:dyDescent="0.2">
      <c r="A15" s="8" t="s">
        <v>76</v>
      </c>
      <c r="C15" s="9">
        <v>527966</v>
      </c>
      <c r="E15" s="9">
        <v>527966000000</v>
      </c>
      <c r="G15" s="9">
        <v>-509700897735</v>
      </c>
      <c r="I15" s="9">
        <f t="shared" si="0"/>
        <v>18265102265</v>
      </c>
      <c r="K15" s="9">
        <v>527966</v>
      </c>
      <c r="M15" s="9">
        <v>527966000000</v>
      </c>
      <c r="O15" s="9">
        <v>-509700897734</v>
      </c>
      <c r="Q15" s="54">
        <f t="shared" si="1"/>
        <v>18265102266</v>
      </c>
      <c r="R15" s="54"/>
      <c r="T15" s="23"/>
    </row>
    <row r="16" spans="1:20" ht="21.75" customHeight="1" x14ac:dyDescent="0.2">
      <c r="A16" s="8" t="s">
        <v>180</v>
      </c>
      <c r="C16" s="9">
        <v>0</v>
      </c>
      <c r="E16" s="9">
        <v>0</v>
      </c>
      <c r="G16" s="9">
        <v>0</v>
      </c>
      <c r="I16" s="9">
        <f t="shared" si="0"/>
        <v>0</v>
      </c>
      <c r="K16" s="9">
        <v>900000</v>
      </c>
      <c r="M16" s="9">
        <v>899551125000</v>
      </c>
      <c r="O16" s="9">
        <v>-889727483130</v>
      </c>
      <c r="Q16" s="54">
        <f t="shared" si="1"/>
        <v>9823641870</v>
      </c>
      <c r="R16" s="54"/>
      <c r="T16" s="23"/>
    </row>
    <row r="17" spans="1:20" ht="21.75" customHeight="1" x14ac:dyDescent="0.2">
      <c r="A17" s="11" t="s">
        <v>181</v>
      </c>
      <c r="C17" s="9">
        <v>0</v>
      </c>
      <c r="E17" s="13">
        <v>0</v>
      </c>
      <c r="G17" s="13">
        <v>0</v>
      </c>
      <c r="I17" s="13">
        <f t="shared" si="0"/>
        <v>0</v>
      </c>
      <c r="K17" s="9">
        <v>178727</v>
      </c>
      <c r="M17" s="13">
        <v>178668817195</v>
      </c>
      <c r="O17" s="13">
        <v>-178629817193</v>
      </c>
      <c r="Q17" s="55">
        <f t="shared" si="1"/>
        <v>39000002</v>
      </c>
      <c r="R17" s="55"/>
      <c r="T17" s="23"/>
    </row>
    <row r="18" spans="1:20" ht="21.75" customHeight="1" thickBot="1" x14ac:dyDescent="0.25">
      <c r="A18" s="15" t="s">
        <v>22</v>
      </c>
      <c r="C18" s="9"/>
      <c r="E18" s="16">
        <f>SUM(E8:E17)</f>
        <v>1151484218771</v>
      </c>
      <c r="G18" s="16">
        <f>SUM(G8:G17)</f>
        <v>-1051547699331</v>
      </c>
      <c r="I18" s="16">
        <f>SUM(I8:I17)</f>
        <v>99936519440</v>
      </c>
      <c r="K18" s="9"/>
      <c r="M18" s="16">
        <f>SUM(M8:M17)</f>
        <v>2307074748143</v>
      </c>
      <c r="O18" s="16">
        <f>SUM(O8:O17)</f>
        <v>-2183746871809</v>
      </c>
      <c r="Q18" s="62">
        <f t="shared" ref="Q18" si="2">SUM(Q8:R17)</f>
        <v>123327876334</v>
      </c>
      <c r="R18" s="62"/>
    </row>
    <row r="19" spans="1:20" ht="13.5" thickTop="1" x14ac:dyDescent="0.2">
      <c r="E19" s="23">
        <v>1151484218771</v>
      </c>
      <c r="I19" s="23">
        <v>101044328635</v>
      </c>
      <c r="M19" s="23">
        <v>2307074748143</v>
      </c>
    </row>
    <row r="20" spans="1:20" x14ac:dyDescent="0.2">
      <c r="E20" s="23">
        <f>E18-E19</f>
        <v>0</v>
      </c>
      <c r="G20" s="23"/>
      <c r="I20" s="23">
        <v>954635035</v>
      </c>
      <c r="Q20" s="23">
        <v>125035699299</v>
      </c>
    </row>
    <row r="21" spans="1:20" x14ac:dyDescent="0.2">
      <c r="I21" s="23">
        <v>153174160</v>
      </c>
      <c r="M21" s="23">
        <f>M18-M19</f>
        <v>0</v>
      </c>
      <c r="Q21" s="23">
        <v>153174160</v>
      </c>
    </row>
    <row r="22" spans="1:20" x14ac:dyDescent="0.2">
      <c r="I22" s="23">
        <f>I19-I20-I21</f>
        <v>99936519440</v>
      </c>
      <c r="Q22" s="23">
        <v>1554648805</v>
      </c>
    </row>
    <row r="23" spans="1:20" x14ac:dyDescent="0.2">
      <c r="I23" s="23">
        <f>I18-I22</f>
        <v>0</v>
      </c>
      <c r="Q23" s="23">
        <f>Q20-Q21-Q22</f>
        <v>123327876334</v>
      </c>
    </row>
    <row r="24" spans="1:20" x14ac:dyDescent="0.2">
      <c r="I24" s="23">
        <f>I18-'درآمد سرمایه گذاری در اوراق به'!H31-'درآمد سرمایه گذاری در صندوق'!H25-'درآمد سرمایه گذاری در سهام'!H12</f>
        <v>0</v>
      </c>
      <c r="Q24" s="23">
        <f>Q18-Q23</f>
        <v>0</v>
      </c>
    </row>
    <row r="25" spans="1:20" x14ac:dyDescent="0.2">
      <c r="Q25" s="23">
        <f>Q18-'درآمد سرمایه گذاری در اوراق به'!P31-'درآمد سرمایه گذاری در صندوق'!S25-'درآمد سرمایه گذاری در سهام'!S12</f>
        <v>0</v>
      </c>
    </row>
  </sheetData>
  <mergeCells count="19">
    <mergeCell ref="A1:Q1"/>
    <mergeCell ref="A2:R2"/>
    <mergeCell ref="A3:R3"/>
    <mergeCell ref="A5:R5"/>
    <mergeCell ref="A6:A7"/>
    <mergeCell ref="C6:I6"/>
    <mergeCell ref="K6:R6"/>
    <mergeCell ref="Q7:R7"/>
    <mergeCell ref="Q9:R9"/>
    <mergeCell ref="Q10:R10"/>
    <mergeCell ref="Q8:R8"/>
    <mergeCell ref="Q11:R11"/>
    <mergeCell ref="Q12:R12"/>
    <mergeCell ref="Q18:R18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16"/>
  <sheetViews>
    <sheetView rightToLeft="1" workbookViewId="0">
      <selection activeCell="AB12" sqref="AB1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8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2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28" ht="14.45" customHeight="1" x14ac:dyDescent="0.2">
      <c r="A4" s="1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14.45" customHeight="1" x14ac:dyDescent="0.2">
      <c r="A5" s="49" t="s">
        <v>5</v>
      </c>
      <c r="B5" s="49"/>
      <c r="C5" s="49" t="s">
        <v>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14.45" customHeight="1" x14ac:dyDescent="0.2">
      <c r="F6" s="50" t="s">
        <v>7</v>
      </c>
      <c r="G6" s="50"/>
      <c r="H6" s="50"/>
      <c r="I6" s="50"/>
      <c r="J6" s="50"/>
      <c r="L6" s="50" t="s">
        <v>8</v>
      </c>
      <c r="M6" s="50"/>
      <c r="N6" s="50"/>
      <c r="O6" s="50"/>
      <c r="P6" s="50"/>
      <c r="Q6" s="50"/>
      <c r="R6" s="50"/>
      <c r="T6" s="50" t="s">
        <v>9</v>
      </c>
      <c r="U6" s="50"/>
      <c r="V6" s="50"/>
      <c r="W6" s="50"/>
      <c r="X6" s="50"/>
      <c r="Y6" s="50"/>
      <c r="Z6" s="50"/>
      <c r="AA6" s="50"/>
      <c r="AB6" s="50"/>
    </row>
    <row r="7" spans="1:28" ht="14.45" customHeight="1" x14ac:dyDescent="0.2">
      <c r="F7" s="3"/>
      <c r="G7" s="3"/>
      <c r="H7" s="3"/>
      <c r="I7" s="3"/>
      <c r="J7" s="3"/>
      <c r="L7" s="60" t="s">
        <v>10</v>
      </c>
      <c r="M7" s="60"/>
      <c r="N7" s="60"/>
      <c r="O7" s="3"/>
      <c r="P7" s="60" t="s">
        <v>11</v>
      </c>
      <c r="Q7" s="60"/>
      <c r="R7" s="6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50" t="s">
        <v>12</v>
      </c>
      <c r="B8" s="50"/>
      <c r="C8" s="50"/>
      <c r="E8" s="50" t="s">
        <v>13</v>
      </c>
      <c r="F8" s="5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7" t="s">
        <v>19</v>
      </c>
      <c r="B9" s="57"/>
      <c r="C9" s="57"/>
      <c r="E9" s="58">
        <v>1252226</v>
      </c>
      <c r="F9" s="58"/>
      <c r="H9" s="6">
        <v>2304095840</v>
      </c>
      <c r="J9" s="6">
        <v>1204027357</v>
      </c>
      <c r="L9" s="6">
        <v>0</v>
      </c>
      <c r="N9" s="6">
        <v>0</v>
      </c>
      <c r="P9" s="6">
        <v>0</v>
      </c>
      <c r="R9" s="6">
        <v>0</v>
      </c>
      <c r="T9" s="6">
        <v>1252226</v>
      </c>
      <c r="V9" s="6">
        <v>866</v>
      </c>
      <c r="X9" s="6">
        <v>2304095840</v>
      </c>
      <c r="Z9" s="6">
        <v>1076045089</v>
      </c>
      <c r="AB9" s="7">
        <v>0</v>
      </c>
    </row>
    <row r="10" spans="1:28" ht="21.75" customHeight="1" x14ac:dyDescent="0.2">
      <c r="A10" s="59" t="s">
        <v>20</v>
      </c>
      <c r="B10" s="59"/>
      <c r="C10" s="59"/>
      <c r="E10" s="54">
        <v>17144</v>
      </c>
      <c r="F10" s="54"/>
      <c r="H10" s="9">
        <v>37057611</v>
      </c>
      <c r="J10" s="9">
        <v>56256954</v>
      </c>
      <c r="L10" s="9">
        <v>0</v>
      </c>
      <c r="N10" s="9">
        <v>0</v>
      </c>
      <c r="P10" s="9">
        <v>0</v>
      </c>
      <c r="R10" s="9">
        <v>0</v>
      </c>
      <c r="T10" s="9">
        <v>17144</v>
      </c>
      <c r="V10" s="9">
        <v>4163</v>
      </c>
      <c r="X10" s="9">
        <v>37057611</v>
      </c>
      <c r="Z10" s="9">
        <v>70818778</v>
      </c>
      <c r="AB10" s="10">
        <v>0</v>
      </c>
    </row>
    <row r="11" spans="1:28" ht="21.75" customHeight="1" x14ac:dyDescent="0.2">
      <c r="A11" s="53" t="s">
        <v>21</v>
      </c>
      <c r="B11" s="53"/>
      <c r="C11" s="53"/>
      <c r="D11" s="12"/>
      <c r="E11" s="54">
        <v>11414104</v>
      </c>
      <c r="F11" s="55"/>
      <c r="H11" s="13">
        <v>32429718953</v>
      </c>
      <c r="J11" s="13">
        <v>22300643889</v>
      </c>
      <c r="L11" s="13">
        <v>0</v>
      </c>
      <c r="N11" s="13">
        <v>0</v>
      </c>
      <c r="P11" s="13">
        <v>-11414104</v>
      </c>
      <c r="R11" s="13">
        <v>30398026175</v>
      </c>
      <c r="T11" s="13">
        <v>0</v>
      </c>
      <c r="V11" s="13">
        <v>0</v>
      </c>
      <c r="X11" s="13">
        <v>0</v>
      </c>
      <c r="Z11" s="13">
        <v>0</v>
      </c>
      <c r="AB11" s="14">
        <v>0</v>
      </c>
    </row>
    <row r="12" spans="1:28" ht="21.75" customHeight="1" x14ac:dyDescent="0.2">
      <c r="A12" s="56" t="s">
        <v>22</v>
      </c>
      <c r="B12" s="56"/>
      <c r="C12" s="56"/>
      <c r="D12" s="56"/>
      <c r="F12" s="16">
        <f>SUM(E9:F11)</f>
        <v>12683474</v>
      </c>
      <c r="H12" s="16">
        <f>SUM(H9:H11)</f>
        <v>34770872404</v>
      </c>
      <c r="J12" s="16">
        <f>SUM(J9:J11)</f>
        <v>23560928200</v>
      </c>
      <c r="L12" s="16">
        <v>0</v>
      </c>
      <c r="N12" s="16">
        <v>0</v>
      </c>
      <c r="P12" s="16">
        <f>SUM(P9:P11)</f>
        <v>-11414104</v>
      </c>
      <c r="R12" s="16">
        <f>SUM(R9:R11)</f>
        <v>30398026175</v>
      </c>
      <c r="T12" s="16">
        <f>SUM(T9:T11)</f>
        <v>1269370</v>
      </c>
      <c r="V12" s="16"/>
      <c r="X12" s="16">
        <f>SUM(X9:X11)</f>
        <v>2341153451</v>
      </c>
      <c r="Z12" s="16">
        <f>SUM(Z9:Z11)</f>
        <v>1146863867</v>
      </c>
      <c r="AB12" s="17">
        <v>0</v>
      </c>
    </row>
    <row r="13" spans="1:28" x14ac:dyDescent="0.2">
      <c r="F13" s="23"/>
      <c r="H13">
        <v>34770872404</v>
      </c>
      <c r="J13">
        <v>23560928200</v>
      </c>
      <c r="T13" s="23"/>
    </row>
    <row r="14" spans="1:28" x14ac:dyDescent="0.2">
      <c r="H14" s="23">
        <f>H12-H13</f>
        <v>0</v>
      </c>
      <c r="J14" s="23">
        <f>J12-J13</f>
        <v>0</v>
      </c>
      <c r="R14">
        <v>30398026175</v>
      </c>
      <c r="X14">
        <v>2341153451</v>
      </c>
      <c r="Z14">
        <v>1146863867</v>
      </c>
    </row>
    <row r="15" spans="1:28" x14ac:dyDescent="0.2">
      <c r="X15" s="23">
        <f>X12-X14</f>
        <v>0</v>
      </c>
    </row>
    <row r="16" spans="1:28" x14ac:dyDescent="0.2">
      <c r="Z16" s="23">
        <f>Z12-Z14</f>
        <v>0</v>
      </c>
    </row>
  </sheetData>
  <mergeCells count="2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C11"/>
    <mergeCell ref="E11:F11"/>
    <mergeCell ref="A12:D12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7.35" customHeight="1" x14ac:dyDescent="0.2"/>
    <row r="5" spans="1:25" ht="14.45" customHeight="1" x14ac:dyDescent="0.2">
      <c r="A5" s="49" t="s">
        <v>238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ht="7.35" customHeight="1" x14ac:dyDescent="0.2"/>
    <row r="7" spans="1:25" ht="14.45" customHeight="1" x14ac:dyDescent="0.2">
      <c r="E7" s="50" t="s">
        <v>164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Y7" s="2" t="s">
        <v>165</v>
      </c>
    </row>
    <row r="8" spans="1:25" ht="29.1" customHeight="1" x14ac:dyDescent="0.2">
      <c r="A8" s="2" t="s">
        <v>239</v>
      </c>
      <c r="C8" s="2" t="s">
        <v>240</v>
      </c>
      <c r="E8" s="19" t="s">
        <v>27</v>
      </c>
      <c r="F8" s="3"/>
      <c r="G8" s="19" t="s">
        <v>13</v>
      </c>
      <c r="H8" s="3"/>
      <c r="I8" s="19" t="s">
        <v>26</v>
      </c>
      <c r="J8" s="3"/>
      <c r="K8" s="19" t="s">
        <v>241</v>
      </c>
      <c r="L8" s="3"/>
      <c r="M8" s="19" t="s">
        <v>242</v>
      </c>
      <c r="N8" s="3"/>
      <c r="O8" s="19" t="s">
        <v>243</v>
      </c>
      <c r="P8" s="3"/>
      <c r="Q8" s="19" t="s">
        <v>244</v>
      </c>
      <c r="R8" s="3"/>
      <c r="S8" s="19" t="s">
        <v>245</v>
      </c>
      <c r="T8" s="3"/>
      <c r="U8" s="19" t="s">
        <v>246</v>
      </c>
      <c r="V8" s="3"/>
      <c r="W8" s="19" t="s">
        <v>247</v>
      </c>
      <c r="Y8" s="19" t="s">
        <v>247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AB52"/>
  <sheetViews>
    <sheetView rightToLeft="1" topLeftCell="A40" workbookViewId="0">
      <selection activeCell="K46" activeCellId="1" sqref="C46 K46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8.7109375" bestFit="1" customWidth="1"/>
    <col min="6" max="6" width="1.28515625" customWidth="1"/>
    <col min="7" max="7" width="19.570312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8.7109375" bestFit="1" customWidth="1"/>
    <col min="14" max="14" width="1.28515625" customWidth="1"/>
    <col min="15" max="15" width="19.42578125" bestFit="1" customWidth="1"/>
    <col min="16" max="16" width="1.28515625" customWidth="1"/>
    <col min="17" max="17" width="26.28515625" bestFit="1" customWidth="1"/>
    <col min="18" max="18" width="0.28515625" customWidth="1"/>
    <col min="19" max="19" width="19.28515625" style="24" bestFit="1" customWidth="1"/>
    <col min="20" max="20" width="16.5703125" style="24" bestFit="1" customWidth="1"/>
    <col min="21" max="21" width="15" style="24" bestFit="1" customWidth="1"/>
    <col min="22" max="22" width="9.7109375" bestFit="1" customWidth="1"/>
    <col min="23" max="23" width="54" bestFit="1" customWidth="1"/>
    <col min="24" max="24" width="19.28515625" bestFit="1" customWidth="1"/>
    <col min="25" max="25" width="17.7109375" bestFit="1" customWidth="1"/>
  </cols>
  <sheetData>
    <row r="1" spans="1:22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2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22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spans="1:22" ht="14.45" customHeight="1" x14ac:dyDescent="0.2"/>
    <row r="5" spans="1:22" ht="14.45" customHeight="1" x14ac:dyDescent="0.2">
      <c r="A5" s="49" t="s">
        <v>248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22" ht="14.45" customHeight="1" x14ac:dyDescent="0.2">
      <c r="A6" s="50" t="s">
        <v>148</v>
      </c>
      <c r="C6" s="50" t="s">
        <v>164</v>
      </c>
      <c r="D6" s="50"/>
      <c r="E6" s="50"/>
      <c r="F6" s="50"/>
      <c r="G6" s="50"/>
      <c r="H6" s="50"/>
      <c r="I6" s="50"/>
      <c r="K6" s="50" t="s">
        <v>165</v>
      </c>
      <c r="L6" s="50"/>
      <c r="M6" s="50"/>
      <c r="N6" s="50"/>
      <c r="O6" s="50"/>
      <c r="P6" s="50"/>
      <c r="Q6" s="50"/>
    </row>
    <row r="7" spans="1:22" ht="37.5" customHeight="1" x14ac:dyDescent="0.2">
      <c r="A7" s="50"/>
      <c r="C7" s="19" t="s">
        <v>13</v>
      </c>
      <c r="D7" s="3"/>
      <c r="E7" s="19" t="s">
        <v>15</v>
      </c>
      <c r="F7" s="3"/>
      <c r="G7" s="19" t="s">
        <v>236</v>
      </c>
      <c r="H7" s="3"/>
      <c r="I7" s="19" t="s">
        <v>249</v>
      </c>
      <c r="K7" s="19" t="s">
        <v>13</v>
      </c>
      <c r="L7" s="3"/>
      <c r="M7" s="19" t="s">
        <v>15</v>
      </c>
      <c r="N7" s="3"/>
      <c r="O7" s="19" t="s">
        <v>236</v>
      </c>
      <c r="P7" s="3"/>
      <c r="Q7" s="22" t="s">
        <v>249</v>
      </c>
    </row>
    <row r="8" spans="1:22" ht="21.75" customHeight="1" x14ac:dyDescent="0.2">
      <c r="A8" s="5" t="s">
        <v>19</v>
      </c>
      <c r="C8" s="6">
        <v>1252226</v>
      </c>
      <c r="E8" s="6">
        <v>1076045089</v>
      </c>
      <c r="G8" s="6">
        <v>-1204027357</v>
      </c>
      <c r="I8" s="6">
        <f>E8+G8</f>
        <v>-127982268</v>
      </c>
      <c r="K8" s="6">
        <v>1252226</v>
      </c>
      <c r="M8" s="6">
        <v>1076045089</v>
      </c>
      <c r="O8" s="6">
        <v>-2304095840</v>
      </c>
      <c r="Q8" s="44">
        <f>M8+O8</f>
        <v>-1228050751</v>
      </c>
      <c r="S8" s="25"/>
      <c r="T8" s="25"/>
      <c r="U8" s="25"/>
    </row>
    <row r="9" spans="1:22" s="29" customFormat="1" ht="21.75" customHeight="1" x14ac:dyDescent="0.2">
      <c r="A9" s="28" t="s">
        <v>21</v>
      </c>
      <c r="C9" s="30">
        <v>0</v>
      </c>
      <c r="E9" s="30">
        <v>0</v>
      </c>
      <c r="G9" s="30">
        <v>0</v>
      </c>
      <c r="I9" s="30">
        <v>1162775698</v>
      </c>
      <c r="K9" s="30">
        <v>0</v>
      </c>
      <c r="M9" s="30">
        <v>0</v>
      </c>
      <c r="O9" s="30">
        <v>0</v>
      </c>
      <c r="Q9" s="40">
        <f t="shared" ref="Q9:Q45" si="0">M9+O9</f>
        <v>0</v>
      </c>
      <c r="S9" s="31"/>
      <c r="T9" s="31"/>
      <c r="U9" s="31"/>
    </row>
    <row r="10" spans="1:22" ht="21.75" customHeight="1" x14ac:dyDescent="0.2">
      <c r="A10" s="8" t="s">
        <v>20</v>
      </c>
      <c r="C10" s="9">
        <v>17144</v>
      </c>
      <c r="E10" s="9">
        <v>70818778</v>
      </c>
      <c r="G10" s="9">
        <v>-56256954</v>
      </c>
      <c r="I10" s="9">
        <f t="shared" ref="I10:I45" si="1">E10+G10</f>
        <v>14561824</v>
      </c>
      <c r="K10" s="9">
        <v>17144</v>
      </c>
      <c r="M10" s="9">
        <v>70818778</v>
      </c>
      <c r="O10" s="9">
        <v>-55797644</v>
      </c>
      <c r="Q10" s="40">
        <f t="shared" si="0"/>
        <v>15021134</v>
      </c>
      <c r="S10" s="25"/>
      <c r="T10" s="25"/>
      <c r="U10" s="25"/>
      <c r="V10" s="32"/>
    </row>
    <row r="11" spans="1:22" s="29" customFormat="1" ht="21.75" customHeight="1" x14ac:dyDescent="0.2">
      <c r="A11" s="28" t="s">
        <v>50</v>
      </c>
      <c r="C11" s="30">
        <v>0</v>
      </c>
      <c r="E11" s="30">
        <v>0</v>
      </c>
      <c r="G11" s="30">
        <v>0</v>
      </c>
      <c r="I11" s="30">
        <v>-25678636470</v>
      </c>
      <c r="K11" s="30">
        <v>0</v>
      </c>
      <c r="M11" s="30">
        <v>0</v>
      </c>
      <c r="O11" s="30">
        <v>0</v>
      </c>
      <c r="Q11" s="30">
        <f t="shared" si="0"/>
        <v>0</v>
      </c>
      <c r="S11" s="42"/>
      <c r="T11" s="42"/>
      <c r="U11" s="42"/>
      <c r="V11" s="43"/>
    </row>
    <row r="12" spans="1:22" s="28" customFormat="1" ht="21.75" customHeight="1" x14ac:dyDescent="0.2">
      <c r="A12" s="28" t="s">
        <v>45</v>
      </c>
      <c r="C12" s="28">
        <v>0</v>
      </c>
      <c r="E12" s="28">
        <v>0</v>
      </c>
      <c r="G12" s="28">
        <v>0</v>
      </c>
      <c r="I12" s="30">
        <v>655788210</v>
      </c>
      <c r="K12" s="28">
        <v>0</v>
      </c>
      <c r="M12" s="28">
        <v>0</v>
      </c>
      <c r="O12" s="28">
        <v>0</v>
      </c>
      <c r="Q12" s="28">
        <f t="shared" si="0"/>
        <v>0</v>
      </c>
    </row>
    <row r="13" spans="1:22" ht="21.75" customHeight="1" x14ac:dyDescent="0.2">
      <c r="A13" s="8" t="s">
        <v>49</v>
      </c>
      <c r="C13" s="9">
        <v>156312</v>
      </c>
      <c r="E13" s="9">
        <v>275407832232</v>
      </c>
      <c r="G13" s="9">
        <v>-179811320832</v>
      </c>
      <c r="I13" s="9">
        <f t="shared" si="1"/>
        <v>95596511400</v>
      </c>
      <c r="K13" s="9">
        <v>156312</v>
      </c>
      <c r="M13" s="9">
        <v>275407832232</v>
      </c>
      <c r="O13" s="9">
        <v>-194462913528</v>
      </c>
      <c r="Q13" s="40">
        <f t="shared" si="0"/>
        <v>80944918704</v>
      </c>
      <c r="S13" s="25"/>
      <c r="T13" s="25"/>
      <c r="U13" s="25"/>
    </row>
    <row r="14" spans="1:22" ht="21.75" customHeight="1" x14ac:dyDescent="0.2">
      <c r="A14" s="8" t="s">
        <v>174</v>
      </c>
      <c r="C14" s="9">
        <v>2461</v>
      </c>
      <c r="E14" s="9">
        <v>153668762834</v>
      </c>
      <c r="G14" s="9">
        <v>-90005589431</v>
      </c>
      <c r="I14" s="9">
        <f t="shared" si="1"/>
        <v>63663173403</v>
      </c>
      <c r="K14" s="9">
        <v>2461</v>
      </c>
      <c r="M14" s="9">
        <v>153668762834</v>
      </c>
      <c r="O14" s="9">
        <v>-108555039774</v>
      </c>
      <c r="Q14" s="40">
        <f t="shared" si="0"/>
        <v>45113723060</v>
      </c>
      <c r="S14" s="25"/>
      <c r="T14" s="25"/>
      <c r="U14" s="25"/>
    </row>
    <row r="15" spans="1:22" ht="21.75" customHeight="1" x14ac:dyDescent="0.2">
      <c r="A15" s="8" t="s">
        <v>175</v>
      </c>
      <c r="C15" s="9">
        <v>89441</v>
      </c>
      <c r="E15" s="9">
        <v>231414366381</v>
      </c>
      <c r="G15" s="9">
        <v>-138235716432</v>
      </c>
      <c r="I15" s="9">
        <f t="shared" si="1"/>
        <v>93178649949</v>
      </c>
      <c r="K15" s="9">
        <v>89441</v>
      </c>
      <c r="M15" s="9">
        <v>231414366381</v>
      </c>
      <c r="O15" s="9">
        <v>-160717516751</v>
      </c>
      <c r="Q15" s="40">
        <f t="shared" si="0"/>
        <v>70696849630</v>
      </c>
      <c r="S15" s="25"/>
      <c r="T15" s="25"/>
      <c r="U15" s="25"/>
    </row>
    <row r="16" spans="1:22" ht="21.75" customHeight="1" x14ac:dyDescent="0.2">
      <c r="A16" s="8" t="s">
        <v>51</v>
      </c>
      <c r="C16" s="9">
        <v>56916</v>
      </c>
      <c r="E16" s="9">
        <v>113267279448</v>
      </c>
      <c r="G16" s="9">
        <v>-70865428608</v>
      </c>
      <c r="I16" s="9">
        <f t="shared" si="1"/>
        <v>42401850840</v>
      </c>
      <c r="K16" s="9">
        <v>56916</v>
      </c>
      <c r="M16" s="9">
        <v>113267279448</v>
      </c>
      <c r="O16" s="9">
        <v>-82999066068</v>
      </c>
      <c r="Q16" s="40">
        <f t="shared" si="0"/>
        <v>30268213380</v>
      </c>
      <c r="S16" s="25"/>
      <c r="T16" s="25"/>
      <c r="U16" s="25"/>
    </row>
    <row r="17" spans="1:28" ht="21.75" customHeight="1" x14ac:dyDescent="0.2">
      <c r="A17" s="8" t="s">
        <v>48</v>
      </c>
      <c r="C17" s="9">
        <v>1724881</v>
      </c>
      <c r="E17" s="9">
        <v>41043543395</v>
      </c>
      <c r="G17" s="9">
        <v>-27197923608</v>
      </c>
      <c r="I17" s="9">
        <f t="shared" si="1"/>
        <v>13845619787</v>
      </c>
      <c r="K17" s="9">
        <v>1724881</v>
      </c>
      <c r="M17" s="9">
        <v>41043543395</v>
      </c>
      <c r="O17" s="9">
        <v>-30927116330</v>
      </c>
      <c r="Q17" s="40">
        <f t="shared" si="0"/>
        <v>10116427065</v>
      </c>
      <c r="S17" s="25"/>
      <c r="T17" s="25"/>
      <c r="U17" s="25"/>
    </row>
    <row r="18" spans="1:28" ht="21.75" customHeight="1" x14ac:dyDescent="0.2">
      <c r="A18" s="8" t="s">
        <v>47</v>
      </c>
      <c r="C18" s="9">
        <v>4282580</v>
      </c>
      <c r="E18" s="9">
        <v>90453695497</v>
      </c>
      <c r="G18" s="9">
        <v>-65330042709</v>
      </c>
      <c r="I18" s="9">
        <f t="shared" si="1"/>
        <v>25123652788</v>
      </c>
      <c r="K18" s="9">
        <v>4282580</v>
      </c>
      <c r="M18" s="9">
        <v>90453695497</v>
      </c>
      <c r="O18" s="9">
        <v>-65287315408</v>
      </c>
      <c r="Q18" s="40">
        <f t="shared" si="0"/>
        <v>25166380089</v>
      </c>
      <c r="S18" s="25"/>
      <c r="T18" s="25"/>
      <c r="U18" s="25"/>
    </row>
    <row r="19" spans="1:28" ht="21.75" customHeight="1" x14ac:dyDescent="0.2">
      <c r="A19" s="8" t="s">
        <v>43</v>
      </c>
      <c r="C19" s="9">
        <v>5000000</v>
      </c>
      <c r="E19" s="9">
        <v>64890408000</v>
      </c>
      <c r="G19" s="9">
        <v>-54624075000</v>
      </c>
      <c r="I19" s="9">
        <f t="shared" si="1"/>
        <v>10266333000</v>
      </c>
      <c r="K19" s="9">
        <v>5000000</v>
      </c>
      <c r="M19" s="9">
        <v>64890408000</v>
      </c>
      <c r="O19" s="9">
        <v>-54624075000</v>
      </c>
      <c r="Q19" s="40">
        <f t="shared" si="0"/>
        <v>10266333000</v>
      </c>
      <c r="S19" s="25"/>
      <c r="T19" s="25"/>
      <c r="U19" s="25"/>
    </row>
    <row r="20" spans="1:28" ht="21.75" customHeight="1" x14ac:dyDescent="0.2">
      <c r="A20" s="8" t="s">
        <v>46</v>
      </c>
      <c r="C20" s="9">
        <v>4594000</v>
      </c>
      <c r="E20" s="9">
        <v>66533064400</v>
      </c>
      <c r="G20" s="9">
        <v>-78349011825</v>
      </c>
      <c r="I20" s="9">
        <f t="shared" si="1"/>
        <v>-11815947425</v>
      </c>
      <c r="K20" s="9">
        <v>4594000</v>
      </c>
      <c r="M20" s="9">
        <v>66533064400</v>
      </c>
      <c r="O20" s="9">
        <v>-79370010709</v>
      </c>
      <c r="Q20" s="40">
        <f t="shared" si="0"/>
        <v>-12836946309</v>
      </c>
      <c r="S20" s="25"/>
      <c r="T20" s="25"/>
      <c r="U20" s="25"/>
    </row>
    <row r="21" spans="1:28" ht="21.75" customHeight="1" x14ac:dyDescent="0.2">
      <c r="A21" s="8" t="s">
        <v>56</v>
      </c>
      <c r="C21" s="9">
        <v>3000000</v>
      </c>
      <c r="E21" s="9">
        <v>29931000000</v>
      </c>
      <c r="G21" s="9">
        <v>-30067350000</v>
      </c>
      <c r="I21" s="9">
        <f t="shared" si="1"/>
        <v>-136350000</v>
      </c>
      <c r="K21" s="9">
        <v>3000000</v>
      </c>
      <c r="M21" s="9">
        <v>29931000000</v>
      </c>
      <c r="O21" s="9">
        <v>-30067350000</v>
      </c>
      <c r="Q21" s="40">
        <f t="shared" si="0"/>
        <v>-136350000</v>
      </c>
      <c r="S21" s="25"/>
      <c r="T21" s="25"/>
      <c r="U21" s="25"/>
    </row>
    <row r="22" spans="1:28" ht="21.75" customHeight="1" x14ac:dyDescent="0.2">
      <c r="A22" s="8" t="s">
        <v>55</v>
      </c>
      <c r="C22" s="9">
        <v>1400162</v>
      </c>
      <c r="E22" s="9">
        <v>43115194066</v>
      </c>
      <c r="G22" s="9">
        <v>-50050095942</v>
      </c>
      <c r="I22" s="9">
        <f t="shared" si="1"/>
        <v>-6934901876</v>
      </c>
      <c r="K22" s="9">
        <v>1400162</v>
      </c>
      <c r="M22" s="9">
        <v>43115194066</v>
      </c>
      <c r="O22" s="9">
        <v>-50050095942</v>
      </c>
      <c r="Q22" s="40">
        <f t="shared" si="0"/>
        <v>-6934901876</v>
      </c>
      <c r="S22" s="25"/>
      <c r="T22" s="25"/>
      <c r="U22" s="25"/>
    </row>
    <row r="23" spans="1:28" ht="21.75" customHeight="1" x14ac:dyDescent="0.2">
      <c r="A23" s="8" t="s">
        <v>54</v>
      </c>
      <c r="C23" s="9">
        <v>10000000</v>
      </c>
      <c r="E23" s="9">
        <v>99227000000</v>
      </c>
      <c r="G23" s="9">
        <v>-100266399289</v>
      </c>
      <c r="I23" s="9">
        <f t="shared" si="1"/>
        <v>-1039399289</v>
      </c>
      <c r="K23" s="9">
        <v>10000000</v>
      </c>
      <c r="M23" s="9">
        <v>99227000000</v>
      </c>
      <c r="O23" s="9">
        <v>-100266399289</v>
      </c>
      <c r="Q23" s="40">
        <f t="shared" si="0"/>
        <v>-1039399289</v>
      </c>
      <c r="S23" s="25"/>
      <c r="T23" s="25"/>
      <c r="U23" s="25"/>
    </row>
    <row r="24" spans="1:28" s="29" customFormat="1" ht="21.75" customHeight="1" x14ac:dyDescent="0.2">
      <c r="A24" s="28" t="s">
        <v>44</v>
      </c>
      <c r="C24" s="30">
        <v>0</v>
      </c>
      <c r="E24" s="30">
        <v>0</v>
      </c>
      <c r="G24" s="30">
        <v>0</v>
      </c>
      <c r="I24" s="30">
        <v>-13174258682</v>
      </c>
      <c r="K24" s="30">
        <v>0</v>
      </c>
      <c r="M24" s="30">
        <v>0</v>
      </c>
      <c r="O24" s="30">
        <v>0</v>
      </c>
      <c r="Q24" s="30">
        <f t="shared" si="0"/>
        <v>0</v>
      </c>
      <c r="S24" s="31"/>
      <c r="T24" s="31"/>
      <c r="U24" s="31"/>
    </row>
    <row r="25" spans="1:28" ht="21.75" customHeight="1" x14ac:dyDescent="0.2">
      <c r="A25" s="8" t="s">
        <v>53</v>
      </c>
      <c r="C25" s="9">
        <v>30685528</v>
      </c>
      <c r="E25" s="9">
        <v>296924657589</v>
      </c>
      <c r="G25" s="9">
        <v>-308563218917</v>
      </c>
      <c r="I25" s="9">
        <f t="shared" si="1"/>
        <v>-11638561328</v>
      </c>
      <c r="K25" s="9">
        <v>30685528</v>
      </c>
      <c r="M25" s="9">
        <v>296924657589</v>
      </c>
      <c r="O25" s="9">
        <v>-308563218917</v>
      </c>
      <c r="Q25" s="40">
        <f t="shared" si="0"/>
        <v>-11638561328</v>
      </c>
      <c r="S25" s="25"/>
      <c r="T25" s="25"/>
      <c r="U25" s="25"/>
    </row>
    <row r="26" spans="1:28" s="29" customFormat="1" ht="21.75" customHeight="1" x14ac:dyDescent="0.2">
      <c r="A26" s="28" t="s">
        <v>76</v>
      </c>
      <c r="C26" s="30">
        <v>0</v>
      </c>
      <c r="E26" s="30">
        <v>0</v>
      </c>
      <c r="G26" s="30">
        <v>0</v>
      </c>
      <c r="I26" s="30">
        <v>-14284268324</v>
      </c>
      <c r="K26" s="30">
        <v>0</v>
      </c>
      <c r="M26" s="30">
        <v>0</v>
      </c>
      <c r="O26" s="30">
        <v>0</v>
      </c>
      <c r="Q26" s="30">
        <f t="shared" si="0"/>
        <v>0</v>
      </c>
      <c r="S26" s="31"/>
      <c r="T26" s="31"/>
      <c r="U26" s="31"/>
    </row>
    <row r="27" spans="1:28" s="29" customFormat="1" ht="21.75" customHeight="1" x14ac:dyDescent="0.2">
      <c r="A27" s="28" t="s">
        <v>73</v>
      </c>
      <c r="C27" s="30">
        <v>0</v>
      </c>
      <c r="E27" s="30">
        <v>0</v>
      </c>
      <c r="G27" s="30">
        <v>0</v>
      </c>
      <c r="I27" s="30">
        <v>-4743205239</v>
      </c>
      <c r="K27" s="30">
        <v>0</v>
      </c>
      <c r="M27" s="30">
        <v>0</v>
      </c>
      <c r="O27" s="30">
        <v>0</v>
      </c>
      <c r="Q27" s="30">
        <f t="shared" si="0"/>
        <v>0</v>
      </c>
      <c r="S27" s="31"/>
      <c r="T27" s="31"/>
      <c r="U27" s="31"/>
    </row>
    <row r="28" spans="1:28" ht="21.75" customHeight="1" x14ac:dyDescent="0.2">
      <c r="A28" s="8" t="s">
        <v>70</v>
      </c>
      <c r="C28" s="9">
        <v>90000</v>
      </c>
      <c r="E28" s="9">
        <v>81414706668</v>
      </c>
      <c r="G28" s="9">
        <v>-78887081812</v>
      </c>
      <c r="I28" s="9">
        <f t="shared" si="1"/>
        <v>2527624856</v>
      </c>
      <c r="K28" s="9">
        <v>90000</v>
      </c>
      <c r="M28" s="9">
        <v>81414706668</v>
      </c>
      <c r="O28" s="9">
        <v>-74566732280</v>
      </c>
      <c r="Q28" s="40">
        <f t="shared" si="0"/>
        <v>6847974388</v>
      </c>
      <c r="S28" s="25"/>
      <c r="T28" s="31"/>
      <c r="U28" s="8"/>
      <c r="V28" s="8"/>
      <c r="W28" s="8"/>
      <c r="X28" s="26"/>
      <c r="Y28" s="27"/>
      <c r="AB28" s="27"/>
    </row>
    <row r="29" spans="1:28" ht="21.75" customHeight="1" x14ac:dyDescent="0.2">
      <c r="A29" s="8" t="s">
        <v>79</v>
      </c>
      <c r="C29" s="9">
        <v>1053200</v>
      </c>
      <c r="E29" s="9">
        <v>937154105221</v>
      </c>
      <c r="G29" s="9">
        <v>-925785730138</v>
      </c>
      <c r="I29" s="9">
        <f t="shared" si="1"/>
        <v>11368375083</v>
      </c>
      <c r="K29" s="9">
        <v>1053200</v>
      </c>
      <c r="M29" s="9">
        <v>937154105221</v>
      </c>
      <c r="O29" s="9">
        <v>-938206732544</v>
      </c>
      <c r="Q29" s="40">
        <f t="shared" si="0"/>
        <v>-1052627323</v>
      </c>
      <c r="S29" s="25"/>
      <c r="T29" s="31"/>
      <c r="U29" s="8"/>
      <c r="V29" s="8"/>
      <c r="W29" s="8"/>
      <c r="X29" s="25"/>
      <c r="Y29" s="27"/>
      <c r="AB29" s="27"/>
    </row>
    <row r="30" spans="1:28" ht="21.75" customHeight="1" x14ac:dyDescent="0.2">
      <c r="A30" s="8" t="s">
        <v>82</v>
      </c>
      <c r="C30" s="9">
        <v>370000</v>
      </c>
      <c r="E30" s="9">
        <v>326902150250</v>
      </c>
      <c r="G30" s="9">
        <v>-326902150250</v>
      </c>
      <c r="I30" s="9">
        <f t="shared" si="1"/>
        <v>0</v>
      </c>
      <c r="K30" s="9">
        <v>370000</v>
      </c>
      <c r="M30" s="9">
        <v>326902150250</v>
      </c>
      <c r="O30" s="9">
        <v>-323573960937</v>
      </c>
      <c r="Q30" s="40">
        <f t="shared" si="0"/>
        <v>3328189313</v>
      </c>
      <c r="S30" s="25"/>
      <c r="T30" s="31"/>
      <c r="U30" s="8"/>
      <c r="V30" s="8"/>
      <c r="W30" s="8"/>
      <c r="X30" s="25"/>
      <c r="Y30" s="27"/>
      <c r="AB30" s="27"/>
    </row>
    <row r="31" spans="1:28" ht="21.75" customHeight="1" x14ac:dyDescent="0.2">
      <c r="A31" s="8" t="s">
        <v>85</v>
      </c>
      <c r="C31" s="9">
        <v>1470000</v>
      </c>
      <c r="E31" s="9">
        <v>1283420260565</v>
      </c>
      <c r="G31" s="9">
        <v>-1271887035168</v>
      </c>
      <c r="I31" s="9">
        <f t="shared" si="1"/>
        <v>11533225397</v>
      </c>
      <c r="K31" s="9">
        <v>1470000</v>
      </c>
      <c r="M31" s="9">
        <v>1283420260565</v>
      </c>
      <c r="O31" s="9">
        <v>-1244119142175</v>
      </c>
      <c r="Q31" s="40">
        <f t="shared" si="0"/>
        <v>39301118390</v>
      </c>
      <c r="S31" s="25"/>
      <c r="T31" s="31"/>
      <c r="U31" s="8"/>
      <c r="V31" s="8"/>
      <c r="W31" s="8"/>
      <c r="X31" s="25"/>
      <c r="Y31" s="27"/>
      <c r="AB31" s="27"/>
    </row>
    <row r="32" spans="1:28" ht="21.75" customHeight="1" x14ac:dyDescent="0.2">
      <c r="A32" s="8" t="s">
        <v>88</v>
      </c>
      <c r="C32" s="9">
        <v>761000</v>
      </c>
      <c r="E32" s="9">
        <v>692545502870</v>
      </c>
      <c r="G32" s="9">
        <v>-688473567709</v>
      </c>
      <c r="I32" s="9">
        <f t="shared" si="1"/>
        <v>4071935161</v>
      </c>
      <c r="K32" s="9">
        <v>761000</v>
      </c>
      <c r="M32" s="9">
        <v>692545502870</v>
      </c>
      <c r="O32" s="9">
        <v>-680329697388</v>
      </c>
      <c r="Q32" s="40">
        <f t="shared" si="0"/>
        <v>12215805482</v>
      </c>
      <c r="S32" s="25"/>
      <c r="T32" s="31"/>
      <c r="U32" s="8"/>
      <c r="V32" s="8"/>
      <c r="W32" s="8"/>
      <c r="X32" s="25"/>
      <c r="Y32" s="27"/>
      <c r="AB32" s="27"/>
    </row>
    <row r="33" spans="1:28" ht="21.75" customHeight="1" x14ac:dyDescent="0.2">
      <c r="A33" s="8" t="s">
        <v>91</v>
      </c>
      <c r="C33" s="9">
        <v>2302610</v>
      </c>
      <c r="E33" s="9">
        <v>1634834061934</v>
      </c>
      <c r="G33" s="9">
        <v>-1810759069508</v>
      </c>
      <c r="I33" s="9">
        <f t="shared" si="1"/>
        <v>-175925007574</v>
      </c>
      <c r="K33" s="9">
        <v>2302610</v>
      </c>
      <c r="M33" s="9">
        <v>1634834061934</v>
      </c>
      <c r="O33" s="9">
        <v>-1817598705352</v>
      </c>
      <c r="Q33" s="40">
        <f t="shared" si="0"/>
        <v>-182764643418</v>
      </c>
      <c r="S33" s="25"/>
      <c r="T33" s="31"/>
      <c r="U33" s="8"/>
      <c r="V33" s="8"/>
      <c r="W33" s="8"/>
      <c r="X33" s="25"/>
      <c r="Y33" s="27"/>
      <c r="AB33" s="27"/>
    </row>
    <row r="34" spans="1:28" ht="21.75" customHeight="1" x14ac:dyDescent="0.2">
      <c r="A34" s="8" t="s">
        <v>97</v>
      </c>
      <c r="C34" s="9">
        <v>2155</v>
      </c>
      <c r="E34" s="9">
        <v>1901589088</v>
      </c>
      <c r="G34" s="9">
        <v>-1887862741</v>
      </c>
      <c r="I34" s="9">
        <f t="shared" si="1"/>
        <v>13726347</v>
      </c>
      <c r="K34" s="9">
        <v>2155</v>
      </c>
      <c r="M34" s="9">
        <v>1901589088</v>
      </c>
      <c r="O34" s="9">
        <v>-1860707274</v>
      </c>
      <c r="Q34" s="40">
        <f t="shared" si="0"/>
        <v>40881814</v>
      </c>
      <c r="S34" s="25"/>
      <c r="T34" s="31"/>
      <c r="U34" s="8"/>
      <c r="V34" s="8"/>
      <c r="W34" s="8"/>
      <c r="X34" s="25"/>
      <c r="Y34" s="27"/>
      <c r="AB34" s="27"/>
    </row>
    <row r="35" spans="1:28" ht="21.75" customHeight="1" x14ac:dyDescent="0.2">
      <c r="A35" s="8" t="s">
        <v>94</v>
      </c>
      <c r="C35" s="9">
        <v>600000</v>
      </c>
      <c r="E35" s="9">
        <v>486269447137</v>
      </c>
      <c r="G35" s="9">
        <v>-485735737500</v>
      </c>
      <c r="I35" s="9">
        <f t="shared" si="1"/>
        <v>533709637</v>
      </c>
      <c r="K35" s="9">
        <v>600000</v>
      </c>
      <c r="M35" s="9">
        <v>486269447137</v>
      </c>
      <c r="O35" s="9">
        <v>-477148409400</v>
      </c>
      <c r="Q35" s="40">
        <f t="shared" si="0"/>
        <v>9121037737</v>
      </c>
      <c r="S35" s="25"/>
      <c r="T35" s="31"/>
      <c r="U35" s="8"/>
      <c r="V35" s="8"/>
      <c r="W35" s="8"/>
      <c r="X35" s="25"/>
      <c r="Y35" s="27"/>
      <c r="AB35" s="27"/>
    </row>
    <row r="36" spans="1:28" ht="21.75" customHeight="1" x14ac:dyDescent="0.2">
      <c r="A36" s="8" t="s">
        <v>100</v>
      </c>
      <c r="C36" s="9">
        <v>995000</v>
      </c>
      <c r="E36" s="9">
        <v>807212289524</v>
      </c>
      <c r="G36" s="9">
        <v>-814501673765</v>
      </c>
      <c r="I36" s="9">
        <f t="shared" si="1"/>
        <v>-7289384241</v>
      </c>
      <c r="K36" s="9">
        <v>995000</v>
      </c>
      <c r="M36" s="9">
        <v>807212289524</v>
      </c>
      <c r="O36" s="9">
        <v>-783633667375</v>
      </c>
      <c r="Q36" s="40">
        <f t="shared" si="0"/>
        <v>23578622149</v>
      </c>
      <c r="S36" s="25"/>
      <c r="T36" s="31"/>
      <c r="U36" s="8"/>
      <c r="V36" s="8"/>
      <c r="W36" s="8"/>
      <c r="X36" s="25"/>
      <c r="Y36" s="27"/>
      <c r="AB36" s="27"/>
    </row>
    <row r="37" spans="1:28" ht="21.75" customHeight="1" x14ac:dyDescent="0.2">
      <c r="A37" s="8" t="s">
        <v>103</v>
      </c>
      <c r="C37" s="9">
        <v>1260000</v>
      </c>
      <c r="E37" s="9">
        <v>999770079262</v>
      </c>
      <c r="G37" s="9">
        <v>-993272014507</v>
      </c>
      <c r="I37" s="9">
        <f t="shared" si="1"/>
        <v>6498064755</v>
      </c>
      <c r="K37" s="9">
        <v>1260000</v>
      </c>
      <c r="M37" s="9">
        <v>999770079262</v>
      </c>
      <c r="O37" s="9">
        <v>-986937660686</v>
      </c>
      <c r="Q37" s="40">
        <f t="shared" si="0"/>
        <v>12832418576</v>
      </c>
      <c r="S37" s="25"/>
      <c r="T37" s="31"/>
      <c r="U37" s="8"/>
      <c r="V37" s="8"/>
      <c r="W37" s="8"/>
      <c r="X37" s="25"/>
      <c r="Y37" s="27"/>
      <c r="AB37" s="27"/>
    </row>
    <row r="38" spans="1:28" ht="21.75" customHeight="1" x14ac:dyDescent="0.2">
      <c r="A38" s="8" t="s">
        <v>106</v>
      </c>
      <c r="C38" s="9">
        <v>620000</v>
      </c>
      <c r="E38" s="9">
        <v>495730300000</v>
      </c>
      <c r="G38" s="9">
        <v>-492278777786</v>
      </c>
      <c r="I38" s="9">
        <f t="shared" si="1"/>
        <v>3451522214</v>
      </c>
      <c r="K38" s="9">
        <v>620000</v>
      </c>
      <c r="M38" s="9">
        <v>495730300000</v>
      </c>
      <c r="O38" s="9">
        <v>-501040810838</v>
      </c>
      <c r="Q38" s="40">
        <f t="shared" si="0"/>
        <v>-5310510838</v>
      </c>
      <c r="S38" s="25"/>
      <c r="T38" s="31"/>
      <c r="U38" s="8"/>
      <c r="V38" s="8"/>
      <c r="W38" s="8"/>
      <c r="X38" s="25"/>
      <c r="Y38" s="27"/>
      <c r="AB38" s="27"/>
    </row>
    <row r="39" spans="1:28" ht="21.75" customHeight="1" x14ac:dyDescent="0.2">
      <c r="A39" s="8" t="s">
        <v>109</v>
      </c>
      <c r="C39" s="9">
        <v>1230000</v>
      </c>
      <c r="E39" s="9">
        <v>976334829112</v>
      </c>
      <c r="G39" s="9">
        <v>-1031107680171</v>
      </c>
      <c r="I39" s="9">
        <f t="shared" si="1"/>
        <v>-54772851059</v>
      </c>
      <c r="K39" s="9">
        <v>1230000</v>
      </c>
      <c r="M39" s="9">
        <v>976334829112</v>
      </c>
      <c r="O39" s="9">
        <v>-1016069271754</v>
      </c>
      <c r="Q39" s="40">
        <f t="shared" si="0"/>
        <v>-39734442642</v>
      </c>
      <c r="S39" s="25"/>
      <c r="T39" s="31"/>
      <c r="U39" s="8"/>
      <c r="V39" s="8"/>
      <c r="W39" s="8"/>
      <c r="X39" s="25"/>
      <c r="Y39" s="27"/>
      <c r="AB39" s="27"/>
    </row>
    <row r="40" spans="1:28" ht="21.75" customHeight="1" x14ac:dyDescent="0.2">
      <c r="A40" s="8" t="s">
        <v>112</v>
      </c>
      <c r="C40" s="9">
        <v>1240000</v>
      </c>
      <c r="E40" s="9">
        <v>1024426664950</v>
      </c>
      <c r="G40" s="9">
        <v>-1020708687700</v>
      </c>
      <c r="I40" s="9">
        <f t="shared" si="1"/>
        <v>3717977250</v>
      </c>
      <c r="K40" s="9">
        <v>1240000</v>
      </c>
      <c r="M40" s="9">
        <v>1024426664950</v>
      </c>
      <c r="O40" s="9">
        <v>-997111925420</v>
      </c>
      <c r="Q40" s="40">
        <f t="shared" si="0"/>
        <v>27314739530</v>
      </c>
      <c r="S40" s="25"/>
      <c r="T40" s="31"/>
      <c r="U40" s="8"/>
      <c r="V40" s="8"/>
      <c r="W40" s="8"/>
      <c r="X40" s="25"/>
      <c r="Y40" s="27"/>
      <c r="AB40" s="27"/>
    </row>
    <row r="41" spans="1:28" ht="21.75" customHeight="1" x14ac:dyDescent="0.2">
      <c r="A41" s="8" t="s">
        <v>115</v>
      </c>
      <c r="C41" s="9">
        <v>620000</v>
      </c>
      <c r="E41" s="9">
        <v>502992748895</v>
      </c>
      <c r="G41" s="9">
        <v>-511221871875</v>
      </c>
      <c r="I41" s="9">
        <f t="shared" si="1"/>
        <v>-8229122980</v>
      </c>
      <c r="K41" s="9">
        <v>620000</v>
      </c>
      <c r="M41" s="9">
        <v>502992748895</v>
      </c>
      <c r="O41" s="9">
        <v>-488449261218</v>
      </c>
      <c r="Q41" s="40">
        <f t="shared" si="0"/>
        <v>14543487677</v>
      </c>
      <c r="S41" s="25"/>
      <c r="T41" s="31"/>
      <c r="U41" s="8"/>
      <c r="V41" s="8"/>
      <c r="W41" s="8"/>
      <c r="X41" s="25"/>
      <c r="Y41" s="27"/>
      <c r="AB41" s="27"/>
    </row>
    <row r="42" spans="1:28" ht="21.75" customHeight="1" x14ac:dyDescent="0.2">
      <c r="A42" s="8" t="s">
        <v>118</v>
      </c>
      <c r="C42" s="9">
        <v>1900000</v>
      </c>
      <c r="E42" s="9">
        <v>1494088147581</v>
      </c>
      <c r="G42" s="9">
        <v>-1531099011975</v>
      </c>
      <c r="I42" s="9">
        <f t="shared" si="1"/>
        <v>-37010864394</v>
      </c>
      <c r="K42" s="9">
        <v>1900000</v>
      </c>
      <c r="M42" s="9">
        <v>1494088147581</v>
      </c>
      <c r="O42" s="9">
        <v>-1487862575625</v>
      </c>
      <c r="Q42" s="40">
        <f t="shared" si="0"/>
        <v>6225571956</v>
      </c>
      <c r="S42" s="25"/>
      <c r="T42" s="31"/>
      <c r="U42" s="8"/>
      <c r="V42" s="8"/>
      <c r="W42" s="8"/>
      <c r="X42" s="25"/>
      <c r="Y42" s="27"/>
      <c r="AB42" s="27"/>
    </row>
    <row r="43" spans="1:28" ht="21.75" customHeight="1" x14ac:dyDescent="0.2">
      <c r="A43" s="8" t="s">
        <v>66</v>
      </c>
      <c r="C43" s="9">
        <v>609147</v>
      </c>
      <c r="E43" s="9">
        <v>2173347821755</v>
      </c>
      <c r="G43" s="9">
        <v>-2125520014842</v>
      </c>
      <c r="I43" s="9">
        <f t="shared" si="1"/>
        <v>47827806913</v>
      </c>
      <c r="K43" s="9">
        <v>609147</v>
      </c>
      <c r="M43" s="9">
        <v>2173347821755</v>
      </c>
      <c r="O43" s="9">
        <v>-2032997407546</v>
      </c>
      <c r="Q43" s="40">
        <f t="shared" si="0"/>
        <v>140350414209</v>
      </c>
      <c r="S43" s="25"/>
      <c r="T43" s="31"/>
      <c r="U43" s="8"/>
      <c r="V43" s="8"/>
      <c r="W43" s="8"/>
      <c r="X43" s="25"/>
      <c r="Y43" s="27"/>
      <c r="AB43" s="27"/>
    </row>
    <row r="44" spans="1:28" ht="21.75" customHeight="1" x14ac:dyDescent="0.2">
      <c r="A44" s="8" t="s">
        <v>180</v>
      </c>
      <c r="C44" s="9">
        <v>0</v>
      </c>
      <c r="E44" s="9">
        <v>0</v>
      </c>
      <c r="G44" s="9">
        <v>0</v>
      </c>
      <c r="I44" s="9">
        <f t="shared" si="1"/>
        <v>0</v>
      </c>
      <c r="K44" s="9">
        <v>0</v>
      </c>
      <c r="M44" s="9">
        <v>0</v>
      </c>
      <c r="O44" s="9">
        <v>0</v>
      </c>
      <c r="Q44" s="9">
        <v>-6015991372</v>
      </c>
      <c r="S44" s="25"/>
      <c r="T44" s="31"/>
      <c r="U44" s="8"/>
      <c r="V44" s="8"/>
      <c r="W44" s="8"/>
      <c r="X44" s="25"/>
      <c r="Y44" s="27"/>
      <c r="AB44" s="27"/>
    </row>
    <row r="45" spans="1:28" ht="21.75" customHeight="1" x14ac:dyDescent="0.2">
      <c r="A45" s="11" t="s">
        <v>120</v>
      </c>
      <c r="C45" s="9">
        <v>1200000</v>
      </c>
      <c r="E45" s="13">
        <v>942927004500</v>
      </c>
      <c r="G45" s="13">
        <v>-931672055625</v>
      </c>
      <c r="I45" s="13">
        <f t="shared" si="1"/>
        <v>11254948875</v>
      </c>
      <c r="K45" s="9">
        <v>1200000</v>
      </c>
      <c r="M45" s="13">
        <v>942927004500</v>
      </c>
      <c r="O45" s="13">
        <v>-931672055625</v>
      </c>
      <c r="Q45" s="41">
        <f t="shared" si="0"/>
        <v>11254948875</v>
      </c>
      <c r="S45" s="25"/>
      <c r="T45" s="31"/>
      <c r="U45" s="8"/>
      <c r="V45" s="8"/>
      <c r="W45" s="8"/>
      <c r="X45" s="25"/>
      <c r="Y45" s="27"/>
      <c r="AB45" s="27"/>
    </row>
    <row r="46" spans="1:28" ht="21.75" customHeight="1" thickBot="1" x14ac:dyDescent="0.25">
      <c r="A46" s="15" t="s">
        <v>22</v>
      </c>
      <c r="C46" s="9"/>
      <c r="E46" s="16">
        <f>SUM(E8:E45)</f>
        <v>16368295377021</v>
      </c>
      <c r="G46" s="16">
        <f>SUM(G8:G45)</f>
        <v>-16236326479976</v>
      </c>
      <c r="I46" s="16">
        <f>SUM(I8:I45)</f>
        <v>75907092238</v>
      </c>
      <c r="K46" s="9"/>
      <c r="M46" s="16">
        <f>SUM(M8:M45)</f>
        <v>16368295377021</v>
      </c>
      <c r="O46" s="16">
        <f>SUM(O8:O45)</f>
        <v>-16051428734637</v>
      </c>
      <c r="Q46" s="16">
        <f>SUM(Q8:Q45)</f>
        <v>310850651012</v>
      </c>
    </row>
    <row r="47" spans="1:28" ht="13.5" thickTop="1" x14ac:dyDescent="0.2">
      <c r="I47" s="23">
        <v>75907092238</v>
      </c>
    </row>
    <row r="48" spans="1:28" x14ac:dyDescent="0.2">
      <c r="Q48" s="23">
        <v>310850651012</v>
      </c>
    </row>
    <row r="49" spans="9:17" x14ac:dyDescent="0.2">
      <c r="I49" s="23">
        <f>I46-I47</f>
        <v>0</v>
      </c>
      <c r="Q49" s="23">
        <f>Q46-Q48</f>
        <v>0</v>
      </c>
    </row>
    <row r="50" spans="9:17" x14ac:dyDescent="0.2">
      <c r="Q50" s="23">
        <f>Q46-'درآمد سرمایه گذاری در اوراق به'!N31-'درآمد سرمایه گذاری در صندوق'!Q25-'درآمد سرمایه گذاری در سهام'!Q12</f>
        <v>0</v>
      </c>
    </row>
    <row r="52" spans="9:17" x14ac:dyDescent="0.2">
      <c r="I52" s="2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7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</row>
    <row r="2" spans="1:49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</row>
    <row r="3" spans="1:4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</row>
    <row r="4" spans="1:49" ht="14.45" customHeight="1" x14ac:dyDescent="0.2"/>
    <row r="5" spans="1:49" ht="14.45" customHeight="1" x14ac:dyDescent="0.2">
      <c r="A5" s="49" t="s">
        <v>23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</row>
    <row r="6" spans="1:49" ht="14.45" customHeight="1" x14ac:dyDescent="0.2">
      <c r="I6" s="50" t="s">
        <v>7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C6" s="50" t="s">
        <v>9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0" t="s">
        <v>24</v>
      </c>
      <c r="B8" s="50"/>
      <c r="C8" s="50"/>
      <c r="D8" s="50"/>
      <c r="E8" s="50"/>
      <c r="F8" s="50"/>
      <c r="G8" s="50"/>
      <c r="I8" s="50" t="s">
        <v>25</v>
      </c>
      <c r="J8" s="50"/>
      <c r="K8" s="50"/>
      <c r="M8" s="50" t="s">
        <v>26</v>
      </c>
      <c r="N8" s="50"/>
      <c r="O8" s="50"/>
      <c r="Q8" s="50" t="s">
        <v>27</v>
      </c>
      <c r="R8" s="50"/>
      <c r="S8" s="50"/>
      <c r="T8" s="50"/>
      <c r="U8" s="50"/>
      <c r="W8" s="50" t="s">
        <v>28</v>
      </c>
      <c r="X8" s="50"/>
      <c r="Y8" s="50"/>
      <c r="Z8" s="50"/>
      <c r="AA8" s="50"/>
      <c r="AC8" s="50" t="s">
        <v>25</v>
      </c>
      <c r="AD8" s="50"/>
      <c r="AE8" s="50"/>
      <c r="AF8" s="50"/>
      <c r="AG8" s="50"/>
      <c r="AI8" s="50" t="s">
        <v>26</v>
      </c>
      <c r="AJ8" s="50"/>
      <c r="AK8" s="50"/>
      <c r="AM8" s="50" t="s">
        <v>27</v>
      </c>
      <c r="AN8" s="50"/>
      <c r="AO8" s="50"/>
      <c r="AQ8" s="50" t="s">
        <v>28</v>
      </c>
      <c r="AR8" s="50"/>
      <c r="AS8" s="50"/>
    </row>
    <row r="9" spans="1:49" ht="14.45" customHeight="1" x14ac:dyDescent="0.2">
      <c r="A9" s="49" t="s">
        <v>29</v>
      </c>
      <c r="B9" s="61"/>
      <c r="C9" s="61"/>
      <c r="D9" s="61"/>
      <c r="E9" s="61"/>
      <c r="F9" s="61"/>
      <c r="G9" s="61"/>
      <c r="H9" s="49"/>
      <c r="I9" s="61"/>
      <c r="J9" s="61"/>
      <c r="K9" s="61"/>
      <c r="L9" s="49"/>
      <c r="M9" s="61"/>
      <c r="N9" s="61"/>
      <c r="O9" s="61"/>
      <c r="P9" s="49"/>
      <c r="Q9" s="61"/>
      <c r="R9" s="61"/>
      <c r="S9" s="61"/>
      <c r="T9" s="61"/>
      <c r="U9" s="61"/>
      <c r="V9" s="49"/>
      <c r="W9" s="61"/>
      <c r="X9" s="61"/>
      <c r="Y9" s="61"/>
      <c r="Z9" s="61"/>
      <c r="AA9" s="61"/>
      <c r="AB9" s="49"/>
      <c r="AC9" s="61"/>
      <c r="AD9" s="61"/>
      <c r="AE9" s="61"/>
      <c r="AF9" s="61"/>
      <c r="AG9" s="61"/>
      <c r="AH9" s="49"/>
      <c r="AI9" s="61"/>
      <c r="AJ9" s="61"/>
      <c r="AK9" s="61"/>
      <c r="AL9" s="49"/>
      <c r="AM9" s="61"/>
      <c r="AN9" s="61"/>
      <c r="AO9" s="61"/>
      <c r="AP9" s="49"/>
      <c r="AQ9" s="61"/>
      <c r="AR9" s="61"/>
      <c r="AS9" s="61"/>
      <c r="AT9" s="49"/>
      <c r="AU9" s="49"/>
      <c r="AV9" s="49"/>
      <c r="AW9" s="49"/>
    </row>
    <row r="10" spans="1:49" ht="14.45" customHeight="1" x14ac:dyDescent="0.2">
      <c r="C10" s="50" t="s">
        <v>7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Y10" s="50" t="s">
        <v>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</row>
    <row r="11" spans="1:49" ht="14.45" customHeight="1" x14ac:dyDescent="0.2">
      <c r="A11" s="2" t="s">
        <v>24</v>
      </c>
      <c r="C11" s="4" t="s">
        <v>30</v>
      </c>
      <c r="D11" s="3"/>
      <c r="E11" s="4" t="s">
        <v>31</v>
      </c>
      <c r="F11" s="3"/>
      <c r="G11" s="60" t="s">
        <v>32</v>
      </c>
      <c r="H11" s="60"/>
      <c r="I11" s="60"/>
      <c r="J11" s="3"/>
      <c r="K11" s="60" t="s">
        <v>33</v>
      </c>
      <c r="L11" s="60"/>
      <c r="M11" s="60"/>
      <c r="N11" s="3"/>
      <c r="O11" s="60" t="s">
        <v>26</v>
      </c>
      <c r="P11" s="60"/>
      <c r="Q11" s="60"/>
      <c r="R11" s="3"/>
      <c r="S11" s="60" t="s">
        <v>27</v>
      </c>
      <c r="T11" s="60"/>
      <c r="U11" s="60"/>
      <c r="V11" s="60"/>
      <c r="W11" s="60"/>
      <c r="Y11" s="60" t="s">
        <v>30</v>
      </c>
      <c r="Z11" s="60"/>
      <c r="AA11" s="60"/>
      <c r="AB11" s="60"/>
      <c r="AC11" s="60"/>
      <c r="AD11" s="3"/>
      <c r="AE11" s="60" t="s">
        <v>31</v>
      </c>
      <c r="AF11" s="60"/>
      <c r="AG11" s="60"/>
      <c r="AH11" s="60"/>
      <c r="AI11" s="60"/>
      <c r="AJ11" s="3"/>
      <c r="AK11" s="60" t="s">
        <v>32</v>
      </c>
      <c r="AL11" s="60"/>
      <c r="AM11" s="60"/>
      <c r="AN11" s="3"/>
      <c r="AO11" s="60" t="s">
        <v>33</v>
      </c>
      <c r="AP11" s="60"/>
      <c r="AQ11" s="60"/>
      <c r="AR11" s="3"/>
      <c r="AS11" s="60" t="s">
        <v>26</v>
      </c>
      <c r="AT11" s="60"/>
      <c r="AU11" s="3"/>
      <c r="AV11" s="4" t="s">
        <v>27</v>
      </c>
    </row>
    <row r="12" spans="1:49" ht="14.45" customHeight="1" x14ac:dyDescent="0.2">
      <c r="A12" s="49" t="s">
        <v>34</v>
      </c>
      <c r="B12" s="49"/>
      <c r="C12" s="61"/>
      <c r="D12" s="49"/>
      <c r="E12" s="61"/>
      <c r="F12" s="49"/>
      <c r="G12" s="61"/>
      <c r="H12" s="61"/>
      <c r="I12" s="61"/>
      <c r="J12" s="49"/>
      <c r="K12" s="61"/>
      <c r="L12" s="61"/>
      <c r="M12" s="61"/>
      <c r="N12" s="49"/>
      <c r="O12" s="61"/>
      <c r="P12" s="61"/>
      <c r="Q12" s="61"/>
      <c r="R12" s="49"/>
      <c r="S12" s="61"/>
      <c r="T12" s="61"/>
      <c r="U12" s="61"/>
      <c r="V12" s="61"/>
      <c r="W12" s="61"/>
      <c r="X12" s="49"/>
      <c r="Y12" s="61"/>
      <c r="Z12" s="61"/>
      <c r="AA12" s="61"/>
      <c r="AB12" s="61"/>
      <c r="AC12" s="61"/>
      <c r="AD12" s="49"/>
      <c r="AE12" s="61"/>
      <c r="AF12" s="61"/>
      <c r="AG12" s="61"/>
      <c r="AH12" s="61"/>
      <c r="AI12" s="61"/>
      <c r="AJ12" s="49"/>
      <c r="AK12" s="61"/>
      <c r="AL12" s="61"/>
      <c r="AM12" s="61"/>
      <c r="AN12" s="49"/>
      <c r="AO12" s="61"/>
      <c r="AP12" s="61"/>
      <c r="AQ12" s="61"/>
      <c r="AR12" s="49"/>
      <c r="AS12" s="61"/>
      <c r="AT12" s="61"/>
      <c r="AU12" s="49"/>
      <c r="AV12" s="61"/>
      <c r="AW12" s="49"/>
    </row>
    <row r="13" spans="1:49" ht="14.45" customHeight="1" x14ac:dyDescent="0.2">
      <c r="C13" s="50" t="s">
        <v>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O13" s="50" t="s">
        <v>9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49" ht="14.45" customHeight="1" x14ac:dyDescent="0.2">
      <c r="A14" s="2" t="s">
        <v>24</v>
      </c>
      <c r="C14" s="4" t="s">
        <v>31</v>
      </c>
      <c r="D14" s="3"/>
      <c r="E14" s="4" t="s">
        <v>33</v>
      </c>
      <c r="F14" s="3"/>
      <c r="G14" s="60" t="s">
        <v>26</v>
      </c>
      <c r="H14" s="60"/>
      <c r="I14" s="60"/>
      <c r="J14" s="3"/>
      <c r="K14" s="60" t="s">
        <v>27</v>
      </c>
      <c r="L14" s="60"/>
      <c r="M14" s="60"/>
      <c r="O14" s="60" t="s">
        <v>31</v>
      </c>
      <c r="P14" s="60"/>
      <c r="Q14" s="60"/>
      <c r="R14" s="60"/>
      <c r="S14" s="60"/>
      <c r="T14" s="3"/>
      <c r="U14" s="60" t="s">
        <v>33</v>
      </c>
      <c r="V14" s="60"/>
      <c r="W14" s="60"/>
      <c r="X14" s="60"/>
      <c r="Y14" s="60"/>
      <c r="Z14" s="3"/>
      <c r="AA14" s="60" t="s">
        <v>26</v>
      </c>
      <c r="AB14" s="60"/>
      <c r="AC14" s="60"/>
      <c r="AD14" s="60"/>
      <c r="AE14" s="60"/>
      <c r="AF14" s="3"/>
      <c r="AG14" s="60" t="s">
        <v>27</v>
      </c>
      <c r="AH14" s="60"/>
      <c r="AI14" s="60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A26"/>
  <sheetViews>
    <sheetView rightToLeft="1" topLeftCell="A7" workbookViewId="0">
      <selection activeCell="AA25" sqref="AA25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" customWidth="1"/>
    <col min="12" max="12" width="1.28515625" customWidth="1"/>
    <col min="13" max="13" width="16" bestFit="1" customWidth="1"/>
    <col min="14" max="14" width="1.28515625" customWidth="1"/>
    <col min="15" max="15" width="13" customWidth="1"/>
    <col min="16" max="16" width="1.28515625" customWidth="1"/>
    <col min="17" max="17" width="16.14062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9.28515625" bestFit="1" customWidth="1"/>
    <col min="24" max="24" width="1.28515625" customWidth="1"/>
    <col min="25" max="25" width="20.85546875" bestFit="1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ht="14.45" customHeight="1" x14ac:dyDescent="0.2"/>
    <row r="5" spans="1:27" ht="14.45" customHeight="1" x14ac:dyDescent="0.2">
      <c r="A5" s="1" t="s">
        <v>35</v>
      </c>
      <c r="B5" s="49" t="s">
        <v>36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1:27" ht="14.45" customHeight="1" x14ac:dyDescent="0.2">
      <c r="E6" s="50" t="s">
        <v>7</v>
      </c>
      <c r="F6" s="50"/>
      <c r="G6" s="50"/>
      <c r="H6" s="50"/>
      <c r="I6" s="50"/>
      <c r="K6" s="50" t="s">
        <v>8</v>
      </c>
      <c r="L6" s="50"/>
      <c r="M6" s="50"/>
      <c r="N6" s="50"/>
      <c r="O6" s="50"/>
      <c r="P6" s="50"/>
      <c r="Q6" s="50"/>
      <c r="S6" s="50" t="s">
        <v>9</v>
      </c>
      <c r="T6" s="50"/>
      <c r="U6" s="50"/>
      <c r="V6" s="50"/>
      <c r="W6" s="50"/>
      <c r="X6" s="50"/>
      <c r="Y6" s="50"/>
      <c r="Z6" s="50"/>
      <c r="AA6" s="50"/>
    </row>
    <row r="7" spans="1:27" ht="14.45" customHeight="1" x14ac:dyDescent="0.2">
      <c r="E7" s="3"/>
      <c r="F7" s="3"/>
      <c r="G7" s="3"/>
      <c r="H7" s="3"/>
      <c r="I7" s="3"/>
      <c r="K7" s="60" t="s">
        <v>37</v>
      </c>
      <c r="L7" s="60"/>
      <c r="M7" s="60"/>
      <c r="N7" s="3"/>
      <c r="O7" s="60" t="s">
        <v>38</v>
      </c>
      <c r="P7" s="60"/>
      <c r="Q7" s="6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50" t="s">
        <v>39</v>
      </c>
      <c r="B8" s="50"/>
      <c r="D8" s="50" t="s">
        <v>40</v>
      </c>
      <c r="E8" s="5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41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7" t="s">
        <v>42</v>
      </c>
      <c r="B9" s="57"/>
      <c r="D9" s="58">
        <v>2461</v>
      </c>
      <c r="E9" s="58"/>
      <c r="G9" s="6">
        <v>59989973399</v>
      </c>
      <c r="I9" s="6">
        <v>90005589431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62441594</v>
      </c>
      <c r="W9" s="6">
        <v>59989973399</v>
      </c>
      <c r="Y9" s="6">
        <v>153668762834</v>
      </c>
      <c r="AA9" s="7">
        <v>0.39</v>
      </c>
    </row>
    <row r="10" spans="1:27" ht="21.75" customHeight="1" x14ac:dyDescent="0.2">
      <c r="A10" s="59" t="s">
        <v>43</v>
      </c>
      <c r="B10" s="59"/>
      <c r="D10" s="54">
        <v>5000000</v>
      </c>
      <c r="E10" s="54"/>
      <c r="G10" s="9">
        <v>50058000000</v>
      </c>
      <c r="I10" s="9">
        <v>54624075000</v>
      </c>
      <c r="K10" s="9">
        <v>0</v>
      </c>
      <c r="M10" s="9">
        <v>0</v>
      </c>
      <c r="O10" s="9">
        <v>0</v>
      </c>
      <c r="Q10" s="9">
        <v>0</v>
      </c>
      <c r="S10" s="9">
        <v>5000000</v>
      </c>
      <c r="U10" s="9">
        <v>13008</v>
      </c>
      <c r="W10" s="9">
        <v>50058000000</v>
      </c>
      <c r="Y10" s="9">
        <v>64890408000</v>
      </c>
      <c r="AA10" s="10">
        <v>0.17</v>
      </c>
    </row>
    <row r="11" spans="1:27" ht="21.75" customHeight="1" x14ac:dyDescent="0.2">
      <c r="A11" s="59" t="s">
        <v>44</v>
      </c>
      <c r="B11" s="59"/>
      <c r="D11" s="54">
        <v>17469614</v>
      </c>
      <c r="E11" s="54"/>
      <c r="G11" s="9">
        <v>177933583930</v>
      </c>
      <c r="I11" s="9">
        <v>229546189354</v>
      </c>
      <c r="K11" s="9">
        <v>0</v>
      </c>
      <c r="M11" s="9">
        <v>0</v>
      </c>
      <c r="O11" s="9">
        <v>-17469614</v>
      </c>
      <c r="Q11" s="9">
        <v>291253082610</v>
      </c>
      <c r="S11" s="9">
        <v>0</v>
      </c>
      <c r="U11" s="9">
        <v>0</v>
      </c>
      <c r="W11" s="9">
        <v>0</v>
      </c>
      <c r="Y11" s="9">
        <v>0</v>
      </c>
      <c r="AA11" s="10">
        <v>0</v>
      </c>
    </row>
    <row r="12" spans="1:27" ht="21.75" customHeight="1" x14ac:dyDescent="0.2">
      <c r="A12" s="59" t="s">
        <v>45</v>
      </c>
      <c r="B12" s="59"/>
      <c r="D12" s="54">
        <v>700000</v>
      </c>
      <c r="E12" s="54"/>
      <c r="G12" s="9">
        <v>10018441020</v>
      </c>
      <c r="I12" s="9">
        <v>9810284330</v>
      </c>
      <c r="K12" s="9">
        <v>0</v>
      </c>
      <c r="M12" s="9">
        <v>0</v>
      </c>
      <c r="O12" s="9">
        <v>-700000</v>
      </c>
      <c r="Q12" s="9">
        <v>11725269711</v>
      </c>
      <c r="S12" s="9">
        <v>0</v>
      </c>
      <c r="U12" s="9">
        <v>0</v>
      </c>
      <c r="W12" s="9">
        <v>0</v>
      </c>
      <c r="Y12" s="9">
        <v>0</v>
      </c>
      <c r="AA12" s="10">
        <v>0</v>
      </c>
    </row>
    <row r="13" spans="1:27" ht="21.75" customHeight="1" x14ac:dyDescent="0.2">
      <c r="A13" s="59" t="s">
        <v>46</v>
      </c>
      <c r="B13" s="59"/>
      <c r="D13" s="54">
        <v>1600000</v>
      </c>
      <c r="E13" s="54"/>
      <c r="G13" s="9">
        <v>17849425325</v>
      </c>
      <c r="I13" s="9">
        <v>28289212160</v>
      </c>
      <c r="K13" s="9">
        <v>2994000</v>
      </c>
      <c r="M13" s="9">
        <v>50059799665</v>
      </c>
      <c r="O13" s="9">
        <v>0</v>
      </c>
      <c r="Q13" s="9">
        <v>0</v>
      </c>
      <c r="S13" s="9">
        <v>4594000</v>
      </c>
      <c r="U13" s="9">
        <v>14500</v>
      </c>
      <c r="W13" s="9">
        <v>67909224990</v>
      </c>
      <c r="Y13" s="9">
        <v>66533064400</v>
      </c>
      <c r="AA13" s="10">
        <v>0.17</v>
      </c>
    </row>
    <row r="14" spans="1:27" ht="21.75" customHeight="1" x14ac:dyDescent="0.2">
      <c r="A14" s="59" t="s">
        <v>47</v>
      </c>
      <c r="B14" s="59"/>
      <c r="D14" s="54">
        <v>4282580</v>
      </c>
      <c r="E14" s="54"/>
      <c r="G14" s="9">
        <v>50212066346</v>
      </c>
      <c r="I14" s="9">
        <v>65330042709</v>
      </c>
      <c r="K14" s="9">
        <v>0</v>
      </c>
      <c r="M14" s="9">
        <v>0</v>
      </c>
      <c r="O14" s="9">
        <v>0</v>
      </c>
      <c r="Q14" s="9">
        <v>0</v>
      </c>
      <c r="S14" s="9">
        <v>4282580</v>
      </c>
      <c r="U14" s="9">
        <v>21170</v>
      </c>
      <c r="W14" s="9">
        <v>50212066346</v>
      </c>
      <c r="Y14" s="9">
        <v>90453695497</v>
      </c>
      <c r="AA14" s="10">
        <v>0.23</v>
      </c>
    </row>
    <row r="15" spans="1:27" ht="21.75" customHeight="1" x14ac:dyDescent="0.2">
      <c r="A15" s="59" t="s">
        <v>48</v>
      </c>
      <c r="B15" s="59"/>
      <c r="D15" s="54">
        <v>1724881</v>
      </c>
      <c r="E15" s="54"/>
      <c r="G15" s="9">
        <v>19999995195</v>
      </c>
      <c r="I15" s="9">
        <v>27197923608</v>
      </c>
      <c r="K15" s="9">
        <v>0</v>
      </c>
      <c r="M15" s="9">
        <v>0</v>
      </c>
      <c r="O15" s="9">
        <v>0</v>
      </c>
      <c r="Q15" s="9">
        <v>0</v>
      </c>
      <c r="S15" s="9">
        <v>1724881</v>
      </c>
      <c r="U15" s="9">
        <v>23795</v>
      </c>
      <c r="W15" s="9">
        <v>19999995195</v>
      </c>
      <c r="Y15" s="9">
        <v>41043543395</v>
      </c>
      <c r="AA15" s="10">
        <v>0.11</v>
      </c>
    </row>
    <row r="16" spans="1:27" ht="21.75" customHeight="1" x14ac:dyDescent="0.2">
      <c r="A16" s="59" t="s">
        <v>49</v>
      </c>
      <c r="B16" s="59"/>
      <c r="D16" s="54">
        <v>156312</v>
      </c>
      <c r="E16" s="54"/>
      <c r="G16" s="9">
        <v>99999684128</v>
      </c>
      <c r="I16" s="9">
        <v>179811300832</v>
      </c>
      <c r="K16" s="9">
        <v>0</v>
      </c>
      <c r="M16" s="9">
        <v>0</v>
      </c>
      <c r="O16" s="9">
        <v>0</v>
      </c>
      <c r="Q16" s="9">
        <v>0</v>
      </c>
      <c r="S16" s="9">
        <v>156312</v>
      </c>
      <c r="U16" s="9">
        <v>1761911</v>
      </c>
      <c r="W16" s="9">
        <v>99999684128</v>
      </c>
      <c r="Y16" s="9">
        <v>275407812232</v>
      </c>
      <c r="AA16" s="10">
        <v>0.71</v>
      </c>
    </row>
    <row r="17" spans="1:27" ht="21.75" customHeight="1" x14ac:dyDescent="0.2">
      <c r="A17" s="59" t="s">
        <v>50</v>
      </c>
      <c r="B17" s="59"/>
      <c r="D17" s="54">
        <v>446531</v>
      </c>
      <c r="E17" s="54"/>
      <c r="G17" s="9">
        <v>200243088938</v>
      </c>
      <c r="I17" s="9">
        <v>238961978252</v>
      </c>
      <c r="K17" s="9">
        <v>0</v>
      </c>
      <c r="M17" s="9">
        <v>0</v>
      </c>
      <c r="O17" s="9">
        <v>-446531</v>
      </c>
      <c r="Q17" s="9">
        <v>205152840275</v>
      </c>
      <c r="S17" s="9">
        <v>0</v>
      </c>
      <c r="U17" s="9">
        <v>0</v>
      </c>
      <c r="W17" s="9">
        <v>0</v>
      </c>
      <c r="Y17" s="9">
        <v>0</v>
      </c>
      <c r="AA17" s="10">
        <v>0</v>
      </c>
    </row>
    <row r="18" spans="1:27" ht="21.75" customHeight="1" x14ac:dyDescent="0.2">
      <c r="A18" s="59" t="s">
        <v>51</v>
      </c>
      <c r="B18" s="59"/>
      <c r="D18" s="54">
        <v>56916</v>
      </c>
      <c r="E18" s="54"/>
      <c r="G18" s="9">
        <v>62181568569</v>
      </c>
      <c r="I18" s="9">
        <v>70865408608</v>
      </c>
      <c r="K18" s="9">
        <v>0</v>
      </c>
      <c r="M18" s="9">
        <v>0</v>
      </c>
      <c r="O18" s="9">
        <v>0</v>
      </c>
      <c r="Q18" s="9">
        <v>0</v>
      </c>
      <c r="S18" s="9">
        <v>56916</v>
      </c>
      <c r="U18" s="9">
        <v>1990078</v>
      </c>
      <c r="W18" s="9">
        <v>62181568569</v>
      </c>
      <c r="Y18" s="9">
        <v>113267259448</v>
      </c>
      <c r="AA18" s="10">
        <v>0.28999999999999998</v>
      </c>
    </row>
    <row r="19" spans="1:27" ht="21.75" customHeight="1" x14ac:dyDescent="0.2">
      <c r="A19" s="59" t="s">
        <v>52</v>
      </c>
      <c r="B19" s="59"/>
      <c r="D19" s="54">
        <v>89441</v>
      </c>
      <c r="E19" s="54"/>
      <c r="G19" s="9">
        <v>89999287933</v>
      </c>
      <c r="I19" s="9">
        <v>138235716432</v>
      </c>
      <c r="K19" s="9">
        <v>0</v>
      </c>
      <c r="M19" s="9">
        <v>0</v>
      </c>
      <c r="O19" s="9">
        <v>0</v>
      </c>
      <c r="Q19" s="9">
        <v>0</v>
      </c>
      <c r="S19" s="9">
        <v>89441</v>
      </c>
      <c r="U19" s="9">
        <v>2587341</v>
      </c>
      <c r="W19" s="9">
        <v>89999287933</v>
      </c>
      <c r="Y19" s="9">
        <v>231414366381</v>
      </c>
      <c r="AA19" s="10">
        <v>0.59</v>
      </c>
    </row>
    <row r="20" spans="1:27" ht="21.75" customHeight="1" x14ac:dyDescent="0.2">
      <c r="A20" s="59" t="s">
        <v>53</v>
      </c>
      <c r="B20" s="59"/>
      <c r="D20" s="54">
        <v>0</v>
      </c>
      <c r="E20" s="54"/>
      <c r="G20" s="9">
        <v>0</v>
      </c>
      <c r="I20" s="9">
        <v>0</v>
      </c>
      <c r="K20" s="9">
        <v>30685528</v>
      </c>
      <c r="M20" s="9">
        <v>308563218917</v>
      </c>
      <c r="O20" s="9">
        <v>0</v>
      </c>
      <c r="Q20" s="9">
        <v>0</v>
      </c>
      <c r="S20" s="9">
        <v>30685528</v>
      </c>
      <c r="U20" s="9">
        <v>9688</v>
      </c>
      <c r="W20" s="9">
        <v>308563218917</v>
      </c>
      <c r="Y20" s="9">
        <v>296924657589</v>
      </c>
      <c r="AA20" s="10">
        <v>0.76</v>
      </c>
    </row>
    <row r="21" spans="1:27" ht="21.75" customHeight="1" x14ac:dyDescent="0.2">
      <c r="A21" s="59" t="s">
        <v>54</v>
      </c>
      <c r="B21" s="59"/>
      <c r="D21" s="54">
        <v>0</v>
      </c>
      <c r="E21" s="54"/>
      <c r="G21" s="9">
        <v>0</v>
      </c>
      <c r="I21" s="9">
        <v>0</v>
      </c>
      <c r="K21" s="9">
        <v>10000000</v>
      </c>
      <c r="M21" s="9">
        <v>100266399289</v>
      </c>
      <c r="O21" s="9">
        <v>0</v>
      </c>
      <c r="Q21" s="9">
        <v>0</v>
      </c>
      <c r="S21" s="9">
        <v>10000000</v>
      </c>
      <c r="U21" s="9">
        <v>10000</v>
      </c>
      <c r="W21" s="9">
        <v>100266399289</v>
      </c>
      <c r="Y21" s="9">
        <v>99227000000</v>
      </c>
      <c r="AA21" s="10">
        <v>0.25</v>
      </c>
    </row>
    <row r="22" spans="1:27" ht="21.75" customHeight="1" x14ac:dyDescent="0.2">
      <c r="A22" s="59" t="s">
        <v>55</v>
      </c>
      <c r="B22" s="59"/>
      <c r="D22" s="54">
        <v>0</v>
      </c>
      <c r="E22" s="54"/>
      <c r="G22" s="9">
        <v>0</v>
      </c>
      <c r="I22" s="9">
        <v>0</v>
      </c>
      <c r="K22" s="9">
        <v>1400162</v>
      </c>
      <c r="M22" s="9">
        <v>50050095942</v>
      </c>
      <c r="O22" s="9">
        <v>0</v>
      </c>
      <c r="Q22" s="9">
        <v>0</v>
      </c>
      <c r="S22" s="9">
        <v>1400162</v>
      </c>
      <c r="U22" s="9">
        <v>30830</v>
      </c>
      <c r="W22" s="9">
        <v>50050095942</v>
      </c>
      <c r="Y22" s="9">
        <v>43115194066</v>
      </c>
      <c r="AA22" s="10">
        <v>0.11</v>
      </c>
    </row>
    <row r="23" spans="1:27" ht="21.75" customHeight="1" x14ac:dyDescent="0.2">
      <c r="A23" s="53" t="s">
        <v>56</v>
      </c>
      <c r="B23" s="53"/>
      <c r="D23" s="55">
        <v>0</v>
      </c>
      <c r="E23" s="55"/>
      <c r="G23" s="13">
        <v>0</v>
      </c>
      <c r="I23" s="13">
        <v>0</v>
      </c>
      <c r="K23" s="13">
        <v>3000000</v>
      </c>
      <c r="M23" s="13">
        <v>30067350000</v>
      </c>
      <c r="O23" s="13">
        <v>0</v>
      </c>
      <c r="Q23" s="13">
        <v>0</v>
      </c>
      <c r="S23" s="13">
        <v>3000000</v>
      </c>
      <c r="U23" s="13">
        <v>10000</v>
      </c>
      <c r="W23" s="13">
        <v>30067350000</v>
      </c>
      <c r="Y23" s="13">
        <v>29931000000</v>
      </c>
      <c r="AA23" s="14">
        <v>0.08</v>
      </c>
    </row>
    <row r="24" spans="1:27" ht="21.75" customHeight="1" x14ac:dyDescent="0.2">
      <c r="A24" s="56" t="s">
        <v>22</v>
      </c>
      <c r="B24" s="56"/>
      <c r="D24" s="62">
        <f>SUM(D9:E23)</f>
        <v>31528736</v>
      </c>
      <c r="E24" s="62"/>
      <c r="G24" s="16">
        <f>SUM(G9:G23)</f>
        <v>838485114783</v>
      </c>
      <c r="I24" s="16">
        <f>SUM(I9:I23)</f>
        <v>1132677720716</v>
      </c>
      <c r="K24" s="16">
        <f>SUM(K9:K23)</f>
        <v>48079690</v>
      </c>
      <c r="M24" s="16">
        <f>SUM(M9:M23)</f>
        <v>539006863813</v>
      </c>
      <c r="O24" s="16">
        <f>SUM(O9:O23)</f>
        <v>-18616145</v>
      </c>
      <c r="Q24" s="16">
        <f>SUM(Q9:Q23)</f>
        <v>508131192596</v>
      </c>
      <c r="S24" s="16">
        <f>SUM(S9:S23)</f>
        <v>60992281</v>
      </c>
      <c r="U24" s="16"/>
      <c r="W24" s="16">
        <f>SUM(W9:W23)</f>
        <v>989296864708</v>
      </c>
      <c r="Y24" s="16">
        <f>SUM(Y9:Y23)</f>
        <v>1505876763842</v>
      </c>
      <c r="AA24" s="17">
        <f>SUM(AA9:AA23)</f>
        <v>3.86</v>
      </c>
    </row>
    <row r="25" spans="1:27" x14ac:dyDescent="0.2">
      <c r="G25">
        <v>838485114783</v>
      </c>
      <c r="I25">
        <v>1132677720716</v>
      </c>
      <c r="W25" s="24">
        <v>989296864708</v>
      </c>
      <c r="X25" s="24"/>
      <c r="Y25" s="24">
        <v>1505876763842</v>
      </c>
    </row>
    <row r="26" spans="1:27" x14ac:dyDescent="0.2">
      <c r="G26" s="23">
        <f>G24-G25</f>
        <v>0</v>
      </c>
      <c r="I26" s="23">
        <f>I24-I25</f>
        <v>0</v>
      </c>
      <c r="W26" s="39">
        <f>W24-W25</f>
        <v>0</v>
      </c>
      <c r="X26" s="39"/>
      <c r="Y26" s="39">
        <f>Y24-Y25</f>
        <v>0</v>
      </c>
    </row>
  </sheetData>
  <mergeCells count="4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31"/>
  <sheetViews>
    <sheetView rightToLeft="1" topLeftCell="A8" workbookViewId="0">
      <selection activeCell="T9" sqref="T9:T28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13" customWidth="1"/>
    <col min="23" max="23" width="1.28515625" customWidth="1"/>
    <col min="24" max="24" width="15.85546875" bestFit="1" customWidth="1"/>
    <col min="25" max="25" width="1.28515625" customWidth="1"/>
    <col min="26" max="26" width="13" customWidth="1"/>
    <col min="27" max="27" width="1.28515625" customWidth="1"/>
    <col min="28" max="28" width="16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2" bestFit="1" customWidth="1"/>
    <col min="35" max="35" width="1.28515625" customWidth="1"/>
    <col min="36" max="36" width="22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</row>
    <row r="2" spans="1:38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</row>
    <row r="3" spans="1:3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4" spans="1:38" ht="14.45" customHeight="1" x14ac:dyDescent="0.2"/>
    <row r="5" spans="1:38" ht="14.45" customHeight="1" x14ac:dyDescent="0.2">
      <c r="A5" s="1" t="s">
        <v>57</v>
      </c>
      <c r="B5" s="49" t="s">
        <v>58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1:38" ht="14.45" customHeight="1" x14ac:dyDescent="0.2">
      <c r="A6" s="50" t="s">
        <v>59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 t="s">
        <v>7</v>
      </c>
      <c r="Q6" s="50"/>
      <c r="R6" s="50"/>
      <c r="S6" s="50"/>
      <c r="T6" s="50"/>
      <c r="V6" s="50" t="s">
        <v>8</v>
      </c>
      <c r="W6" s="50"/>
      <c r="X6" s="50"/>
      <c r="Y6" s="50"/>
      <c r="Z6" s="50"/>
      <c r="AA6" s="50"/>
      <c r="AB6" s="50"/>
      <c r="AD6" s="50" t="s">
        <v>9</v>
      </c>
      <c r="AE6" s="50"/>
      <c r="AF6" s="50"/>
      <c r="AG6" s="50"/>
      <c r="AH6" s="50"/>
      <c r="AI6" s="50"/>
      <c r="AJ6" s="50"/>
      <c r="AK6" s="50"/>
      <c r="AL6" s="5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0" t="s">
        <v>10</v>
      </c>
      <c r="W7" s="60"/>
      <c r="X7" s="60"/>
      <c r="Y7" s="3"/>
      <c r="Z7" s="60" t="s">
        <v>11</v>
      </c>
      <c r="AA7" s="60"/>
      <c r="AB7" s="6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50" t="s">
        <v>60</v>
      </c>
      <c r="B8" s="50"/>
      <c r="D8" s="2" t="s">
        <v>61</v>
      </c>
      <c r="F8" s="2" t="s">
        <v>62</v>
      </c>
      <c r="H8" s="2" t="s">
        <v>63</v>
      </c>
      <c r="J8" s="2" t="s">
        <v>64</v>
      </c>
      <c r="L8" s="2" t="s">
        <v>65</v>
      </c>
      <c r="N8" s="2" t="s">
        <v>28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7" t="s">
        <v>66</v>
      </c>
      <c r="B9" s="57"/>
      <c r="D9" s="5" t="s">
        <v>67</v>
      </c>
      <c r="F9" s="5" t="s">
        <v>67</v>
      </c>
      <c r="H9" s="5" t="s">
        <v>68</v>
      </c>
      <c r="J9" s="5" t="s">
        <v>69</v>
      </c>
      <c r="L9" s="7">
        <v>0</v>
      </c>
      <c r="N9" s="7">
        <v>0</v>
      </c>
      <c r="P9" s="6">
        <v>609147</v>
      </c>
      <c r="R9" s="6">
        <v>1979727750000</v>
      </c>
      <c r="T9" s="6">
        <v>2125520014842</v>
      </c>
      <c r="V9" s="6">
        <v>0</v>
      </c>
      <c r="X9" s="6">
        <v>0</v>
      </c>
      <c r="Z9" s="6">
        <v>0</v>
      </c>
      <c r="AB9" s="6">
        <v>0</v>
      </c>
      <c r="AD9" s="6">
        <v>609147</v>
      </c>
      <c r="AF9" s="6">
        <v>3570443</v>
      </c>
      <c r="AH9" s="6">
        <v>1979727750000</v>
      </c>
      <c r="AJ9" s="6">
        <v>2173347821755</v>
      </c>
      <c r="AL9" s="7">
        <v>5.58</v>
      </c>
    </row>
    <row r="10" spans="1:38" ht="21.75" customHeight="1" x14ac:dyDescent="0.2">
      <c r="A10" s="59" t="s">
        <v>70</v>
      </c>
      <c r="B10" s="59"/>
      <c r="D10" s="8" t="s">
        <v>67</v>
      </c>
      <c r="F10" s="8" t="s">
        <v>67</v>
      </c>
      <c r="H10" s="8" t="s">
        <v>71</v>
      </c>
      <c r="J10" s="8" t="s">
        <v>72</v>
      </c>
      <c r="L10" s="10">
        <v>0</v>
      </c>
      <c r="N10" s="10">
        <v>0</v>
      </c>
      <c r="P10" s="9">
        <v>90000</v>
      </c>
      <c r="R10" s="9">
        <v>51129265500</v>
      </c>
      <c r="T10" s="9">
        <v>78887081812</v>
      </c>
      <c r="V10" s="9">
        <v>0</v>
      </c>
      <c r="X10" s="9">
        <v>0</v>
      </c>
      <c r="Z10" s="9">
        <v>0</v>
      </c>
      <c r="AB10" s="9">
        <v>0</v>
      </c>
      <c r="AD10" s="9">
        <v>90000</v>
      </c>
      <c r="AF10" s="9">
        <v>905100</v>
      </c>
      <c r="AH10" s="9">
        <v>51129265500</v>
      </c>
      <c r="AJ10" s="9">
        <v>81414706668</v>
      </c>
      <c r="AL10" s="10">
        <v>0.21</v>
      </c>
    </row>
    <row r="11" spans="1:38" ht="21.75" customHeight="1" x14ac:dyDescent="0.2">
      <c r="A11" s="59" t="s">
        <v>73</v>
      </c>
      <c r="B11" s="59"/>
      <c r="D11" s="8" t="s">
        <v>67</v>
      </c>
      <c r="F11" s="8" t="s">
        <v>67</v>
      </c>
      <c r="H11" s="8" t="s">
        <v>74</v>
      </c>
      <c r="J11" s="8" t="s">
        <v>75</v>
      </c>
      <c r="L11" s="10">
        <v>0</v>
      </c>
      <c r="N11" s="10">
        <v>0</v>
      </c>
      <c r="P11" s="9">
        <v>84989</v>
      </c>
      <c r="R11" s="9">
        <v>45774871682</v>
      </c>
      <c r="T11" s="9">
        <v>83005242255</v>
      </c>
      <c r="V11" s="9">
        <v>0</v>
      </c>
      <c r="X11" s="9">
        <v>0</v>
      </c>
      <c r="Z11" s="9">
        <v>84989</v>
      </c>
      <c r="AB11" s="9">
        <v>84989000000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59" t="s">
        <v>76</v>
      </c>
      <c r="B12" s="59"/>
      <c r="D12" s="8" t="s">
        <v>67</v>
      </c>
      <c r="F12" s="8" t="s">
        <v>67</v>
      </c>
      <c r="H12" s="8" t="s">
        <v>77</v>
      </c>
      <c r="J12" s="8" t="s">
        <v>78</v>
      </c>
      <c r="L12" s="10">
        <v>23</v>
      </c>
      <c r="N12" s="10">
        <v>23</v>
      </c>
      <c r="P12" s="9">
        <v>527966</v>
      </c>
      <c r="R12" s="9">
        <v>499999640980</v>
      </c>
      <c r="T12" s="9">
        <v>523985166058</v>
      </c>
      <c r="V12" s="9">
        <v>0</v>
      </c>
      <c r="X12" s="9">
        <v>0</v>
      </c>
      <c r="Z12" s="9">
        <v>527966</v>
      </c>
      <c r="AB12" s="9">
        <v>527966000000</v>
      </c>
      <c r="AD12" s="9">
        <v>0</v>
      </c>
      <c r="AF12" s="9">
        <v>0</v>
      </c>
      <c r="AH12" s="9">
        <v>0</v>
      </c>
      <c r="AJ12" s="9">
        <v>0</v>
      </c>
      <c r="AL12" s="10">
        <v>0</v>
      </c>
    </row>
    <row r="13" spans="1:38" ht="21.75" customHeight="1" x14ac:dyDescent="0.2">
      <c r="A13" s="59" t="s">
        <v>79</v>
      </c>
      <c r="B13" s="59"/>
      <c r="D13" s="8" t="s">
        <v>67</v>
      </c>
      <c r="F13" s="8" t="s">
        <v>67</v>
      </c>
      <c r="H13" s="8" t="s">
        <v>80</v>
      </c>
      <c r="J13" s="8" t="s">
        <v>81</v>
      </c>
      <c r="L13" s="10">
        <v>23</v>
      </c>
      <c r="N13" s="10">
        <v>23</v>
      </c>
      <c r="P13" s="9">
        <v>1053200</v>
      </c>
      <c r="R13" s="9">
        <v>1000118720000</v>
      </c>
      <c r="T13" s="9">
        <v>925785730138</v>
      </c>
      <c r="V13" s="9">
        <v>0</v>
      </c>
      <c r="X13" s="9">
        <v>0</v>
      </c>
      <c r="Z13" s="9">
        <v>0</v>
      </c>
      <c r="AB13" s="9">
        <v>0</v>
      </c>
      <c r="AD13" s="9">
        <v>1053200</v>
      </c>
      <c r="AF13" s="9">
        <v>890300</v>
      </c>
      <c r="AH13" s="9">
        <v>1000118720000</v>
      </c>
      <c r="AJ13" s="9">
        <v>937154105221</v>
      </c>
      <c r="AL13" s="10">
        <v>2.41</v>
      </c>
    </row>
    <row r="14" spans="1:38" ht="21.75" customHeight="1" x14ac:dyDescent="0.2">
      <c r="A14" s="59" t="s">
        <v>82</v>
      </c>
      <c r="B14" s="59"/>
      <c r="D14" s="8" t="s">
        <v>67</v>
      </c>
      <c r="F14" s="8" t="s">
        <v>67</v>
      </c>
      <c r="H14" s="8" t="s">
        <v>83</v>
      </c>
      <c r="J14" s="8" t="s">
        <v>84</v>
      </c>
      <c r="L14" s="10">
        <v>23</v>
      </c>
      <c r="N14" s="10">
        <v>23</v>
      </c>
      <c r="P14" s="9">
        <v>370000</v>
      </c>
      <c r="R14" s="9">
        <v>319873705882</v>
      </c>
      <c r="T14" s="9">
        <v>326902150250</v>
      </c>
      <c r="V14" s="9">
        <v>0</v>
      </c>
      <c r="X14" s="9">
        <v>0</v>
      </c>
      <c r="Z14" s="9">
        <v>0</v>
      </c>
      <c r="AB14" s="9">
        <v>0</v>
      </c>
      <c r="AD14" s="9">
        <v>370000</v>
      </c>
      <c r="AF14" s="9">
        <v>884000</v>
      </c>
      <c r="AH14" s="9">
        <v>319873705882</v>
      </c>
      <c r="AJ14" s="9">
        <v>326902150250</v>
      </c>
      <c r="AL14" s="10">
        <v>0.84</v>
      </c>
    </row>
    <row r="15" spans="1:38" ht="21.75" customHeight="1" x14ac:dyDescent="0.2">
      <c r="A15" s="59" t="s">
        <v>85</v>
      </c>
      <c r="B15" s="59"/>
      <c r="D15" s="8" t="s">
        <v>67</v>
      </c>
      <c r="F15" s="8" t="s">
        <v>67</v>
      </c>
      <c r="H15" s="8" t="s">
        <v>86</v>
      </c>
      <c r="J15" s="8" t="s">
        <v>87</v>
      </c>
      <c r="L15" s="10">
        <v>23</v>
      </c>
      <c r="N15" s="10">
        <v>23</v>
      </c>
      <c r="P15" s="9">
        <v>1470000</v>
      </c>
      <c r="R15" s="9">
        <v>1267376223400</v>
      </c>
      <c r="T15" s="9">
        <v>1271887035168</v>
      </c>
      <c r="V15" s="9">
        <v>0</v>
      </c>
      <c r="X15" s="9">
        <v>0</v>
      </c>
      <c r="Z15" s="9">
        <v>0</v>
      </c>
      <c r="AB15" s="9">
        <v>0</v>
      </c>
      <c r="AD15" s="9">
        <v>1470000</v>
      </c>
      <c r="AF15" s="9">
        <v>873550</v>
      </c>
      <c r="AH15" s="9">
        <v>1267376223400</v>
      </c>
      <c r="AJ15" s="9">
        <v>1283420260565</v>
      </c>
      <c r="AL15" s="10">
        <v>3.3</v>
      </c>
    </row>
    <row r="16" spans="1:38" ht="21.75" customHeight="1" x14ac:dyDescent="0.2">
      <c r="A16" s="59" t="s">
        <v>88</v>
      </c>
      <c r="B16" s="59"/>
      <c r="D16" s="8" t="s">
        <v>67</v>
      </c>
      <c r="F16" s="8" t="s">
        <v>67</v>
      </c>
      <c r="H16" s="8" t="s">
        <v>89</v>
      </c>
      <c r="J16" s="8" t="s">
        <v>90</v>
      </c>
      <c r="L16" s="10">
        <v>23</v>
      </c>
      <c r="N16" s="10">
        <v>23</v>
      </c>
      <c r="P16" s="9">
        <v>761000</v>
      </c>
      <c r="R16" s="9">
        <v>720195180000</v>
      </c>
      <c r="T16" s="9">
        <v>688473567709</v>
      </c>
      <c r="V16" s="9">
        <v>0</v>
      </c>
      <c r="X16" s="9">
        <v>0</v>
      </c>
      <c r="Z16" s="9">
        <v>0</v>
      </c>
      <c r="AB16" s="9">
        <v>0</v>
      </c>
      <c r="AD16" s="9">
        <v>761000</v>
      </c>
      <c r="AF16" s="9">
        <v>910541</v>
      </c>
      <c r="AH16" s="9">
        <v>720195180000</v>
      </c>
      <c r="AJ16" s="9">
        <v>692545502870</v>
      </c>
      <c r="AL16" s="10">
        <v>1.78</v>
      </c>
    </row>
    <row r="17" spans="1:38" ht="21.75" customHeight="1" x14ac:dyDescent="0.2">
      <c r="A17" s="59" t="s">
        <v>91</v>
      </c>
      <c r="B17" s="59"/>
      <c r="D17" s="8" t="s">
        <v>67</v>
      </c>
      <c r="F17" s="8" t="s">
        <v>67</v>
      </c>
      <c r="H17" s="8" t="s">
        <v>92</v>
      </c>
      <c r="J17" s="8" t="s">
        <v>93</v>
      </c>
      <c r="L17" s="10">
        <v>23</v>
      </c>
      <c r="N17" s="10">
        <v>23</v>
      </c>
      <c r="P17" s="9">
        <v>2302610</v>
      </c>
      <c r="R17" s="9">
        <v>1856148363657</v>
      </c>
      <c r="T17" s="9">
        <v>1810759069508</v>
      </c>
      <c r="V17" s="9">
        <v>0</v>
      </c>
      <c r="X17" s="9">
        <v>0</v>
      </c>
      <c r="Z17" s="9">
        <v>0</v>
      </c>
      <c r="AB17" s="9">
        <v>0</v>
      </c>
      <c r="AD17" s="9">
        <v>2302610</v>
      </c>
      <c r="AF17" s="9">
        <v>710378</v>
      </c>
      <c r="AH17" s="9">
        <v>1856148363657</v>
      </c>
      <c r="AJ17" s="9">
        <v>1634834061934</v>
      </c>
      <c r="AL17" s="10">
        <v>4.2</v>
      </c>
    </row>
    <row r="18" spans="1:38" ht="21.75" customHeight="1" x14ac:dyDescent="0.2">
      <c r="A18" s="59" t="s">
        <v>94</v>
      </c>
      <c r="B18" s="59"/>
      <c r="D18" s="8" t="s">
        <v>67</v>
      </c>
      <c r="F18" s="8" t="s">
        <v>67</v>
      </c>
      <c r="H18" s="8" t="s">
        <v>95</v>
      </c>
      <c r="J18" s="8" t="s">
        <v>96</v>
      </c>
      <c r="L18" s="10">
        <v>23</v>
      </c>
      <c r="N18" s="10">
        <v>23</v>
      </c>
      <c r="P18" s="9">
        <v>600000</v>
      </c>
      <c r="R18" s="9">
        <v>477600000000</v>
      </c>
      <c r="T18" s="9">
        <v>485735737500</v>
      </c>
      <c r="V18" s="9">
        <v>0</v>
      </c>
      <c r="X18" s="9">
        <v>0</v>
      </c>
      <c r="Z18" s="9">
        <v>0</v>
      </c>
      <c r="AB18" s="9">
        <v>0</v>
      </c>
      <c r="AD18" s="9">
        <v>600000</v>
      </c>
      <c r="AF18" s="9">
        <v>810890</v>
      </c>
      <c r="AH18" s="9">
        <v>477600000000</v>
      </c>
      <c r="AJ18" s="9">
        <v>486269447137</v>
      </c>
      <c r="AL18" s="10">
        <v>1.25</v>
      </c>
    </row>
    <row r="19" spans="1:38" ht="21.75" customHeight="1" x14ac:dyDescent="0.2">
      <c r="A19" s="59" t="s">
        <v>97</v>
      </c>
      <c r="B19" s="59"/>
      <c r="D19" s="8" t="s">
        <v>67</v>
      </c>
      <c r="F19" s="8" t="s">
        <v>67</v>
      </c>
      <c r="H19" s="8" t="s">
        <v>98</v>
      </c>
      <c r="J19" s="8" t="s">
        <v>99</v>
      </c>
      <c r="L19" s="10">
        <v>23</v>
      </c>
      <c r="N19" s="10">
        <v>23</v>
      </c>
      <c r="P19" s="9">
        <v>2155</v>
      </c>
      <c r="R19" s="9">
        <v>2049900650</v>
      </c>
      <c r="T19" s="9">
        <v>1887862741</v>
      </c>
      <c r="V19" s="9">
        <v>0</v>
      </c>
      <c r="X19" s="9">
        <v>0</v>
      </c>
      <c r="Z19" s="9">
        <v>0</v>
      </c>
      <c r="AB19" s="9">
        <v>0</v>
      </c>
      <c r="AD19" s="9">
        <v>2155</v>
      </c>
      <c r="AF19" s="9">
        <v>882888</v>
      </c>
      <c r="AH19" s="9">
        <v>2049900650</v>
      </c>
      <c r="AJ19" s="9">
        <v>1901589088</v>
      </c>
      <c r="AL19" s="10">
        <v>0</v>
      </c>
    </row>
    <row r="20" spans="1:38" ht="21.75" customHeight="1" x14ac:dyDescent="0.2">
      <c r="A20" s="59" t="s">
        <v>100</v>
      </c>
      <c r="B20" s="59"/>
      <c r="D20" s="8" t="s">
        <v>67</v>
      </c>
      <c r="F20" s="8" t="s">
        <v>67</v>
      </c>
      <c r="H20" s="8" t="s">
        <v>101</v>
      </c>
      <c r="J20" s="8" t="s">
        <v>102</v>
      </c>
      <c r="L20" s="10">
        <v>23</v>
      </c>
      <c r="N20" s="10">
        <v>23</v>
      </c>
      <c r="P20" s="9">
        <v>995000</v>
      </c>
      <c r="R20" s="9">
        <v>788834599217</v>
      </c>
      <c r="T20" s="9">
        <v>814501673765</v>
      </c>
      <c r="V20" s="9">
        <v>0</v>
      </c>
      <c r="X20" s="9">
        <v>0</v>
      </c>
      <c r="Z20" s="9">
        <v>0</v>
      </c>
      <c r="AB20" s="9">
        <v>0</v>
      </c>
      <c r="AD20" s="9">
        <v>995000</v>
      </c>
      <c r="AF20" s="9">
        <v>811710</v>
      </c>
      <c r="AH20" s="9">
        <v>788834599217</v>
      </c>
      <c r="AJ20" s="9">
        <v>807212289524</v>
      </c>
      <c r="AL20" s="10">
        <v>2.0699999999999998</v>
      </c>
    </row>
    <row r="21" spans="1:38" ht="21.75" customHeight="1" x14ac:dyDescent="0.2">
      <c r="A21" s="59" t="s">
        <v>103</v>
      </c>
      <c r="B21" s="59"/>
      <c r="D21" s="8" t="s">
        <v>67</v>
      </c>
      <c r="F21" s="8" t="s">
        <v>67</v>
      </c>
      <c r="H21" s="8" t="s">
        <v>104</v>
      </c>
      <c r="J21" s="8" t="s">
        <v>105</v>
      </c>
      <c r="L21" s="10">
        <v>23</v>
      </c>
      <c r="N21" s="10">
        <v>23</v>
      </c>
      <c r="P21" s="9">
        <v>1260000</v>
      </c>
      <c r="R21" s="9">
        <v>1002446378062</v>
      </c>
      <c r="T21" s="9">
        <v>993272014507</v>
      </c>
      <c r="V21" s="9">
        <v>0</v>
      </c>
      <c r="X21" s="9">
        <v>0</v>
      </c>
      <c r="Z21" s="9">
        <v>0</v>
      </c>
      <c r="AB21" s="9">
        <v>0</v>
      </c>
      <c r="AD21" s="9">
        <v>1260000</v>
      </c>
      <c r="AF21" s="9">
        <v>793900</v>
      </c>
      <c r="AH21" s="9">
        <v>1002446378062</v>
      </c>
      <c r="AJ21" s="9">
        <v>999770079262</v>
      </c>
      <c r="AL21" s="10">
        <v>2.57</v>
      </c>
    </row>
    <row r="22" spans="1:38" ht="21.75" customHeight="1" x14ac:dyDescent="0.2">
      <c r="A22" s="59" t="s">
        <v>106</v>
      </c>
      <c r="B22" s="59"/>
      <c r="D22" s="8" t="s">
        <v>67</v>
      </c>
      <c r="F22" s="8" t="s">
        <v>67</v>
      </c>
      <c r="H22" s="8" t="s">
        <v>107</v>
      </c>
      <c r="J22" s="8" t="s">
        <v>108</v>
      </c>
      <c r="L22" s="10">
        <v>23</v>
      </c>
      <c r="N22" s="10">
        <v>23</v>
      </c>
      <c r="P22" s="9">
        <v>620000</v>
      </c>
      <c r="R22" s="9">
        <v>491100000000</v>
      </c>
      <c r="T22" s="9">
        <v>492278777786</v>
      </c>
      <c r="V22" s="9">
        <v>0</v>
      </c>
      <c r="X22" s="9">
        <v>0</v>
      </c>
      <c r="Z22" s="9">
        <v>0</v>
      </c>
      <c r="AB22" s="9">
        <v>0</v>
      </c>
      <c r="AD22" s="9">
        <v>620000</v>
      </c>
      <c r="AF22" s="9">
        <v>800000</v>
      </c>
      <c r="AH22" s="9">
        <v>491100000000</v>
      </c>
      <c r="AJ22" s="9">
        <v>495730300000</v>
      </c>
      <c r="AL22" s="10">
        <v>1.27</v>
      </c>
    </row>
    <row r="23" spans="1:38" ht="21.75" customHeight="1" x14ac:dyDescent="0.2">
      <c r="A23" s="59" t="s">
        <v>109</v>
      </c>
      <c r="B23" s="59"/>
      <c r="D23" s="8" t="s">
        <v>67</v>
      </c>
      <c r="F23" s="8" t="s">
        <v>67</v>
      </c>
      <c r="H23" s="8" t="s">
        <v>110</v>
      </c>
      <c r="J23" s="8" t="s">
        <v>111</v>
      </c>
      <c r="L23" s="10">
        <v>23</v>
      </c>
      <c r="N23" s="10">
        <v>23</v>
      </c>
      <c r="P23" s="9">
        <v>1230000</v>
      </c>
      <c r="R23" s="9">
        <v>1000597038937</v>
      </c>
      <c r="T23" s="9">
        <v>1031107680171</v>
      </c>
      <c r="V23" s="9">
        <v>0</v>
      </c>
      <c r="X23" s="9">
        <v>0</v>
      </c>
      <c r="Z23" s="9">
        <v>0</v>
      </c>
      <c r="AB23" s="9">
        <v>0</v>
      </c>
      <c r="AD23" s="9">
        <v>1230000</v>
      </c>
      <c r="AF23" s="9">
        <v>794200</v>
      </c>
      <c r="AH23" s="9">
        <v>1000597038937</v>
      </c>
      <c r="AJ23" s="9">
        <v>976334829112</v>
      </c>
      <c r="AL23" s="10">
        <v>2.5099999999999998</v>
      </c>
    </row>
    <row r="24" spans="1:38" ht="21.75" customHeight="1" x14ac:dyDescent="0.2">
      <c r="A24" s="59" t="s">
        <v>112</v>
      </c>
      <c r="B24" s="59"/>
      <c r="D24" s="8" t="s">
        <v>67</v>
      </c>
      <c r="F24" s="8" t="s">
        <v>67</v>
      </c>
      <c r="H24" s="8" t="s">
        <v>113</v>
      </c>
      <c r="J24" s="8" t="s">
        <v>114</v>
      </c>
      <c r="L24" s="10">
        <v>23</v>
      </c>
      <c r="N24" s="10">
        <v>23</v>
      </c>
      <c r="P24" s="9">
        <v>1240000</v>
      </c>
      <c r="R24" s="9">
        <v>1000175646250</v>
      </c>
      <c r="T24" s="9">
        <v>1020708687700</v>
      </c>
      <c r="V24" s="9">
        <v>0</v>
      </c>
      <c r="X24" s="9">
        <v>0</v>
      </c>
      <c r="Z24" s="9">
        <v>0</v>
      </c>
      <c r="AB24" s="9">
        <v>0</v>
      </c>
      <c r="AD24" s="9">
        <v>1240000</v>
      </c>
      <c r="AF24" s="9">
        <v>826600</v>
      </c>
      <c r="AH24" s="9">
        <v>1000175646250</v>
      </c>
      <c r="AJ24" s="9">
        <v>1024426664950</v>
      </c>
      <c r="AL24" s="10">
        <v>2.63</v>
      </c>
    </row>
    <row r="25" spans="1:38" ht="21.75" customHeight="1" x14ac:dyDescent="0.2">
      <c r="A25" s="59" t="s">
        <v>115</v>
      </c>
      <c r="B25" s="59"/>
      <c r="D25" s="8" t="s">
        <v>67</v>
      </c>
      <c r="F25" s="8" t="s">
        <v>67</v>
      </c>
      <c r="H25" s="8" t="s">
        <v>116</v>
      </c>
      <c r="J25" s="8" t="s">
        <v>117</v>
      </c>
      <c r="L25" s="10">
        <v>23</v>
      </c>
      <c r="N25" s="10">
        <v>23</v>
      </c>
      <c r="P25" s="9">
        <v>620000</v>
      </c>
      <c r="R25" s="9">
        <v>498583717500</v>
      </c>
      <c r="T25" s="9">
        <v>511221871875</v>
      </c>
      <c r="V25" s="9">
        <v>0</v>
      </c>
      <c r="X25" s="9">
        <v>0</v>
      </c>
      <c r="Z25" s="9">
        <v>0</v>
      </c>
      <c r="AB25" s="9">
        <v>0</v>
      </c>
      <c r="AD25" s="9">
        <v>620000</v>
      </c>
      <c r="AF25" s="9">
        <v>811720</v>
      </c>
      <c r="AH25" s="9">
        <v>498583717500</v>
      </c>
      <c r="AJ25" s="9">
        <v>502992748895</v>
      </c>
      <c r="AL25" s="10">
        <v>1.29</v>
      </c>
    </row>
    <row r="26" spans="1:38" ht="21.75" customHeight="1" x14ac:dyDescent="0.2">
      <c r="A26" s="59" t="s">
        <v>118</v>
      </c>
      <c r="B26" s="59"/>
      <c r="D26" s="8" t="s">
        <v>67</v>
      </c>
      <c r="F26" s="8" t="s">
        <v>67</v>
      </c>
      <c r="H26" s="8" t="s">
        <v>68</v>
      </c>
      <c r="J26" s="8" t="s">
        <v>119</v>
      </c>
      <c r="L26" s="10">
        <v>23</v>
      </c>
      <c r="N26" s="10">
        <v>23</v>
      </c>
      <c r="P26" s="9">
        <v>1900000</v>
      </c>
      <c r="R26" s="9">
        <v>1487862575625</v>
      </c>
      <c r="T26" s="9">
        <v>1531099011975</v>
      </c>
      <c r="V26" s="9">
        <v>0</v>
      </c>
      <c r="X26" s="9">
        <v>0</v>
      </c>
      <c r="Z26" s="9">
        <v>0</v>
      </c>
      <c r="AB26" s="9">
        <v>0</v>
      </c>
      <c r="AD26" s="9">
        <v>1900000</v>
      </c>
      <c r="AF26" s="9">
        <v>786790</v>
      </c>
      <c r="AH26" s="9">
        <v>1487862575625</v>
      </c>
      <c r="AJ26" s="9">
        <v>1494088147581</v>
      </c>
      <c r="AL26" s="10">
        <v>3.84</v>
      </c>
    </row>
    <row r="27" spans="1:38" ht="21.75" customHeight="1" x14ac:dyDescent="0.2">
      <c r="A27" s="59" t="s">
        <v>120</v>
      </c>
      <c r="B27" s="59"/>
      <c r="D27" s="8" t="s">
        <v>67</v>
      </c>
      <c r="F27" s="8" t="s">
        <v>67</v>
      </c>
      <c r="H27" s="8" t="s">
        <v>121</v>
      </c>
      <c r="J27" s="8" t="s">
        <v>122</v>
      </c>
      <c r="L27" s="10">
        <v>23</v>
      </c>
      <c r="N27" s="10">
        <v>23</v>
      </c>
      <c r="P27" s="9">
        <v>0</v>
      </c>
      <c r="R27" s="9">
        <v>0</v>
      </c>
      <c r="T27" s="9">
        <v>0</v>
      </c>
      <c r="V27" s="9">
        <v>1200000</v>
      </c>
      <c r="X27" s="9">
        <v>931672055625</v>
      </c>
      <c r="Z27" s="9">
        <v>0</v>
      </c>
      <c r="AB27" s="9">
        <v>0</v>
      </c>
      <c r="AD27" s="9">
        <v>1200000</v>
      </c>
      <c r="AF27" s="9">
        <v>786200</v>
      </c>
      <c r="AH27" s="9">
        <v>931672055625</v>
      </c>
      <c r="AJ27" s="9">
        <v>942927004500</v>
      </c>
      <c r="AL27" s="10">
        <v>2.42</v>
      </c>
    </row>
    <row r="28" spans="1:38" ht="21.75" customHeight="1" x14ac:dyDescent="0.2">
      <c r="A28" s="53" t="s">
        <v>123</v>
      </c>
      <c r="B28" s="53"/>
      <c r="D28" s="11" t="s">
        <v>124</v>
      </c>
      <c r="F28" s="11" t="s">
        <v>124</v>
      </c>
      <c r="H28" s="11" t="s">
        <v>125</v>
      </c>
      <c r="J28" s="11" t="s">
        <v>126</v>
      </c>
      <c r="L28" s="14">
        <v>20.5</v>
      </c>
      <c r="N28" s="14">
        <v>20.5</v>
      </c>
      <c r="P28" s="13">
        <v>2000000</v>
      </c>
      <c r="R28" s="13">
        <v>2000000000000</v>
      </c>
      <c r="T28" s="13">
        <v>2000000000000</v>
      </c>
      <c r="V28" s="13">
        <v>0</v>
      </c>
      <c r="X28" s="13">
        <v>0</v>
      </c>
      <c r="Z28" s="13">
        <v>0</v>
      </c>
      <c r="AB28" s="13">
        <v>0</v>
      </c>
      <c r="AD28" s="13">
        <v>2000000</v>
      </c>
      <c r="AF28" s="13">
        <v>1000000</v>
      </c>
      <c r="AH28" s="13">
        <v>2000000000000</v>
      </c>
      <c r="AJ28" s="13">
        <v>2000000000000</v>
      </c>
      <c r="AL28" s="14">
        <v>5.14</v>
      </c>
    </row>
    <row r="29" spans="1:38" ht="21.75" customHeight="1" x14ac:dyDescent="0.2">
      <c r="A29" s="56" t="s">
        <v>22</v>
      </c>
      <c r="B29" s="56"/>
      <c r="D29" s="16"/>
      <c r="F29" s="16"/>
      <c r="H29" s="16"/>
      <c r="J29" s="16"/>
      <c r="L29" s="16"/>
      <c r="N29" s="16"/>
      <c r="P29" s="16">
        <f>SUM(P9:P28)</f>
        <v>17736067</v>
      </c>
      <c r="R29" s="16">
        <f>SUM(R9:R28)</f>
        <v>16489593577342</v>
      </c>
      <c r="T29" s="16">
        <f>SUM(T9:T28)</f>
        <v>16717018375760</v>
      </c>
      <c r="V29" s="16">
        <f>SUM(V9:V28)</f>
        <v>1200000</v>
      </c>
      <c r="X29" s="16">
        <f>SUM(X9:X28)</f>
        <v>931672055625</v>
      </c>
      <c r="Z29" s="16">
        <f>SUM(Z9:Z28)</f>
        <v>612955</v>
      </c>
      <c r="AB29" s="16">
        <f>SUM(AB9:AB28)</f>
        <v>612955000000</v>
      </c>
      <c r="AD29" s="16">
        <f>SUM(AD9:AD28)</f>
        <v>18323112</v>
      </c>
      <c r="AF29" s="16"/>
      <c r="AH29" s="16">
        <f>SUM(AH9:AH28)</f>
        <v>16875491120305</v>
      </c>
      <c r="AJ29" s="16">
        <f>SUM(AJ9:AJ28)</f>
        <v>16861271709312</v>
      </c>
      <c r="AL29" s="17">
        <f>SUM(AL9:AL28)</f>
        <v>43.31</v>
      </c>
    </row>
    <row r="30" spans="1:38" x14ac:dyDescent="0.2">
      <c r="R30">
        <v>16489593577342</v>
      </c>
      <c r="T30">
        <v>16717018375760</v>
      </c>
      <c r="AH30" s="24">
        <v>16875491120305</v>
      </c>
      <c r="AJ30" s="24">
        <v>16861271709312</v>
      </c>
    </row>
    <row r="31" spans="1:38" x14ac:dyDescent="0.2">
      <c r="R31" s="23">
        <f>R29-R30</f>
        <v>0</v>
      </c>
      <c r="T31" s="23">
        <f>T29-T30</f>
        <v>0</v>
      </c>
      <c r="AH31" s="39">
        <f>AH29-AH30</f>
        <v>0</v>
      </c>
      <c r="AI31" s="39"/>
      <c r="AJ31" s="39">
        <f>AJ29-AJ30</f>
        <v>0</v>
      </c>
    </row>
  </sheetData>
  <mergeCells count="32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M13"/>
  <sheetViews>
    <sheetView rightToLeft="1" workbookViewId="0">
      <selection activeCell="M11" sqref="M11:M1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 x14ac:dyDescent="0.2">
      <c r="A4" s="49" t="s">
        <v>127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14.45" customHeight="1" x14ac:dyDescent="0.2">
      <c r="A5" s="49" t="s">
        <v>128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45" customHeight="1" x14ac:dyDescent="0.2"/>
    <row r="7" spans="1:13" ht="14.45" customHeight="1" x14ac:dyDescent="0.2"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4.45" customHeight="1" x14ac:dyDescent="0.2">
      <c r="A8" s="2" t="s">
        <v>129</v>
      </c>
      <c r="C8" s="4" t="s">
        <v>13</v>
      </c>
      <c r="D8" s="3"/>
      <c r="E8" s="4" t="s">
        <v>130</v>
      </c>
      <c r="F8" s="3"/>
      <c r="G8" s="4" t="s">
        <v>131</v>
      </c>
      <c r="H8" s="3"/>
      <c r="I8" s="4" t="s">
        <v>132</v>
      </c>
      <c r="J8" s="3"/>
      <c r="K8" s="4" t="s">
        <v>133</v>
      </c>
      <c r="L8" s="3"/>
      <c r="M8" s="4" t="s">
        <v>134</v>
      </c>
    </row>
    <row r="9" spans="1:13" ht="21.75" customHeight="1" x14ac:dyDescent="0.2">
      <c r="A9" s="5" t="s">
        <v>88</v>
      </c>
      <c r="C9" s="6">
        <v>761000</v>
      </c>
      <c r="E9" s="6">
        <v>870000</v>
      </c>
      <c r="G9" s="6">
        <v>910541.76</v>
      </c>
      <c r="I9" s="7" t="s">
        <v>135</v>
      </c>
      <c r="K9" s="6">
        <v>692545502870</v>
      </c>
      <c r="M9" s="5" t="s">
        <v>250</v>
      </c>
    </row>
    <row r="10" spans="1:13" ht="21.75" customHeight="1" x14ac:dyDescent="0.2">
      <c r="A10" s="8" t="s">
        <v>91</v>
      </c>
      <c r="C10" s="9">
        <v>2302610</v>
      </c>
      <c r="E10" s="9">
        <v>783380</v>
      </c>
      <c r="G10" s="9">
        <v>710378</v>
      </c>
      <c r="I10" s="10" t="s">
        <v>136</v>
      </c>
      <c r="K10" s="9">
        <v>1634834061934</v>
      </c>
      <c r="M10" s="8" t="s">
        <v>251</v>
      </c>
    </row>
    <row r="11" spans="1:13" ht="21.75" customHeight="1" x14ac:dyDescent="0.2">
      <c r="A11" s="8" t="s">
        <v>97</v>
      </c>
      <c r="C11" s="9">
        <v>2155</v>
      </c>
      <c r="E11" s="9">
        <v>854990</v>
      </c>
      <c r="G11" s="9">
        <v>882888</v>
      </c>
      <c r="I11" s="10" t="s">
        <v>137</v>
      </c>
      <c r="K11" s="9">
        <v>1901589088</v>
      </c>
      <c r="M11" s="5" t="s">
        <v>250</v>
      </c>
    </row>
    <row r="12" spans="1:13" ht="21.75" customHeight="1" x14ac:dyDescent="0.2">
      <c r="A12" s="11" t="s">
        <v>66</v>
      </c>
      <c r="C12" s="13">
        <v>609147</v>
      </c>
      <c r="E12" s="13">
        <v>3617428.0822000001</v>
      </c>
      <c r="G12" s="13">
        <v>3570443</v>
      </c>
      <c r="I12" s="14" t="s">
        <v>138</v>
      </c>
      <c r="K12" s="13">
        <v>2173347821755</v>
      </c>
      <c r="M12" s="5" t="s">
        <v>250</v>
      </c>
    </row>
    <row r="13" spans="1:13" ht="21.75" customHeight="1" x14ac:dyDescent="0.2">
      <c r="A13" s="15" t="s">
        <v>22</v>
      </c>
      <c r="C13" s="16">
        <v>3674912</v>
      </c>
      <c r="E13" s="16"/>
      <c r="G13" s="16"/>
      <c r="I13" s="16"/>
      <c r="K13" s="16">
        <v>4502628975647</v>
      </c>
      <c r="M13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L34"/>
  <sheetViews>
    <sheetView rightToLeft="1" topLeftCell="A7" workbookViewId="0">
      <selection activeCell="L30" sqref="L3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5703125" bestFit="1" customWidth="1"/>
    <col min="5" max="5" width="1.28515625" customWidth="1"/>
    <col min="6" max="6" width="18.7109375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1.75" customHeight="1" x14ac:dyDescent="0.2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4.45" customHeight="1" x14ac:dyDescent="0.2"/>
    <row r="5" spans="1:12" ht="14.45" customHeight="1" x14ac:dyDescent="0.2">
      <c r="A5" s="1" t="s">
        <v>139</v>
      </c>
      <c r="B5" s="49" t="s">
        <v>140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14.45" customHeight="1" x14ac:dyDescent="0.2">
      <c r="D6" s="2" t="s">
        <v>7</v>
      </c>
      <c r="F6" s="50" t="s">
        <v>8</v>
      </c>
      <c r="G6" s="50"/>
      <c r="H6" s="5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50" t="s">
        <v>141</v>
      </c>
      <c r="B8" s="50"/>
      <c r="D8" s="2" t="s">
        <v>142</v>
      </c>
      <c r="F8" s="2" t="s">
        <v>143</v>
      </c>
      <c r="H8" s="2" t="s">
        <v>144</v>
      </c>
      <c r="J8" s="2" t="s">
        <v>142</v>
      </c>
      <c r="L8" s="68" t="s">
        <v>18</v>
      </c>
    </row>
    <row r="9" spans="1:12" ht="21.75" customHeight="1" x14ac:dyDescent="0.2">
      <c r="A9" s="57" t="s">
        <v>270</v>
      </c>
      <c r="B9" s="57"/>
      <c r="D9" s="6">
        <v>50000000</v>
      </c>
      <c r="F9" s="6">
        <v>0</v>
      </c>
      <c r="H9" s="6">
        <v>0</v>
      </c>
      <c r="J9" s="6">
        <v>50000000</v>
      </c>
      <c r="L9" s="70">
        <f>J9/درآمد!$O$8*100</f>
        <v>1.2845064577819565E-4</v>
      </c>
    </row>
    <row r="10" spans="1:12" ht="21.75" customHeight="1" x14ac:dyDescent="0.2">
      <c r="A10" s="59" t="s">
        <v>271</v>
      </c>
      <c r="B10" s="59"/>
      <c r="D10" s="9">
        <v>10000000</v>
      </c>
      <c r="F10" s="9">
        <v>0</v>
      </c>
      <c r="H10" s="9">
        <v>0</v>
      </c>
      <c r="J10" s="9">
        <v>10000000</v>
      </c>
      <c r="L10" s="69">
        <f>J10/درآمد!$O$8*100</f>
        <v>2.5690129155639129E-5</v>
      </c>
    </row>
    <row r="11" spans="1:12" ht="21.75" customHeight="1" x14ac:dyDescent="0.2">
      <c r="A11" s="59" t="s">
        <v>269</v>
      </c>
      <c r="B11" s="59"/>
      <c r="D11" s="9">
        <v>3856889000000</v>
      </c>
      <c r="F11" s="9">
        <v>181400000000</v>
      </c>
      <c r="H11" s="9">
        <v>0</v>
      </c>
      <c r="J11" s="9">
        <v>4038289000000</v>
      </c>
      <c r="L11" s="69">
        <f>J11/درآمد!$O$8*100</f>
        <v>10.374416597779678</v>
      </c>
    </row>
    <row r="12" spans="1:12" ht="21.75" customHeight="1" x14ac:dyDescent="0.2">
      <c r="A12" s="59" t="s">
        <v>268</v>
      </c>
      <c r="B12" s="59"/>
      <c r="D12" s="9">
        <v>107400000000</v>
      </c>
      <c r="F12" s="9">
        <v>0</v>
      </c>
      <c r="H12" s="9">
        <v>0</v>
      </c>
      <c r="J12" s="9">
        <v>107400000000</v>
      </c>
      <c r="L12" s="69">
        <f>J12/درآمد!$O$8*100</f>
        <v>0.27591198713156423</v>
      </c>
    </row>
    <row r="13" spans="1:12" ht="21.75" customHeight="1" x14ac:dyDescent="0.2">
      <c r="A13" s="59" t="s">
        <v>267</v>
      </c>
      <c r="B13" s="59"/>
      <c r="D13" s="9">
        <v>4062140000000</v>
      </c>
      <c r="F13" s="9">
        <v>429000000000</v>
      </c>
      <c r="H13" s="9">
        <v>227000000000</v>
      </c>
      <c r="J13" s="9">
        <v>4264140000000</v>
      </c>
      <c r="L13" s="69">
        <f>J13/درآمد!$O$8*100</f>
        <v>10.954630733772703</v>
      </c>
    </row>
    <row r="14" spans="1:12" ht="21.75" customHeight="1" x14ac:dyDescent="0.2">
      <c r="A14" s="59" t="s">
        <v>266</v>
      </c>
      <c r="B14" s="59"/>
      <c r="D14" s="9">
        <v>1000000000000</v>
      </c>
      <c r="F14" s="9">
        <v>0</v>
      </c>
      <c r="H14" s="9">
        <v>0</v>
      </c>
      <c r="J14" s="9">
        <v>1000000000000</v>
      </c>
      <c r="L14" s="69">
        <f>J14/درآمد!$O$8*100</f>
        <v>2.569012915563913</v>
      </c>
    </row>
    <row r="15" spans="1:12" ht="21.75" customHeight="1" x14ac:dyDescent="0.2">
      <c r="A15" s="59" t="s">
        <v>265</v>
      </c>
      <c r="B15" s="59"/>
      <c r="D15" s="9">
        <v>3833750000000</v>
      </c>
      <c r="F15" s="9">
        <v>0</v>
      </c>
      <c r="H15" s="9">
        <v>17000000000</v>
      </c>
      <c r="J15" s="9">
        <v>3816750000000</v>
      </c>
      <c r="L15" s="69">
        <f>J15/درآمد!$O$8*100</f>
        <v>9.8052800454785647</v>
      </c>
    </row>
    <row r="16" spans="1:12" ht="21.75" customHeight="1" x14ac:dyDescent="0.2">
      <c r="A16" s="59" t="s">
        <v>264</v>
      </c>
      <c r="B16" s="59"/>
      <c r="D16" s="9">
        <v>4993000000000</v>
      </c>
      <c r="F16" s="9">
        <v>3775000000000</v>
      </c>
      <c r="H16" s="9">
        <v>3357000000000</v>
      </c>
      <c r="J16" s="9">
        <v>5411000000000</v>
      </c>
      <c r="L16" s="69">
        <f>J16/درآمد!$O$8*100</f>
        <v>13.900928886116331</v>
      </c>
    </row>
    <row r="17" spans="1:12" ht="21.75" customHeight="1" x14ac:dyDescent="0.2">
      <c r="A17" s="59" t="s">
        <v>272</v>
      </c>
      <c r="B17" s="59"/>
      <c r="D17" s="9">
        <v>0</v>
      </c>
      <c r="F17" s="9">
        <v>833500000000</v>
      </c>
      <c r="H17" s="9">
        <v>0</v>
      </c>
      <c r="J17" s="9">
        <v>833500000000</v>
      </c>
      <c r="L17" s="69">
        <f>J17/درآمد!$O$8*100</f>
        <v>2.1412722651225216</v>
      </c>
    </row>
    <row r="18" spans="1:12" ht="21.75" customHeight="1" x14ac:dyDescent="0.2">
      <c r="A18" s="59" t="s">
        <v>273</v>
      </c>
      <c r="B18" s="59"/>
      <c r="D18" s="9">
        <v>24658098</v>
      </c>
      <c r="F18" s="9">
        <v>287860807534</v>
      </c>
      <c r="H18" s="9">
        <v>287853885000</v>
      </c>
      <c r="J18" s="9">
        <v>31580632</v>
      </c>
      <c r="L18" s="69">
        <f>J18/درآمد!$O$8*100</f>
        <v>8.1131051489671E-5</v>
      </c>
    </row>
    <row r="19" spans="1:12" ht="21.75" customHeight="1" x14ac:dyDescent="0.2">
      <c r="A19" s="59" t="s">
        <v>274</v>
      </c>
      <c r="B19" s="59"/>
      <c r="D19" s="9">
        <v>643253</v>
      </c>
      <c r="F19" s="9">
        <v>2732</v>
      </c>
      <c r="H19" s="9">
        <v>0</v>
      </c>
      <c r="J19" s="9">
        <v>645985</v>
      </c>
      <c r="L19" s="69">
        <f>J19/درآمد!$O$8*100</f>
        <v>1.6595438082605544E-6</v>
      </c>
    </row>
    <row r="20" spans="1:12" ht="21.75" customHeight="1" x14ac:dyDescent="0.2">
      <c r="A20" s="59" t="s">
        <v>260</v>
      </c>
      <c r="B20" s="59"/>
      <c r="D20" s="9">
        <v>2789296908</v>
      </c>
      <c r="F20" s="9">
        <v>5445694767830</v>
      </c>
      <c r="H20" s="9">
        <v>5448294567758</v>
      </c>
      <c r="J20" s="9">
        <v>189496980</v>
      </c>
      <c r="L20" s="69">
        <f>J20/درآمد!$O$8*100</f>
        <v>4.8682018908035652E-4</v>
      </c>
    </row>
    <row r="21" spans="1:12" ht="21.75" customHeight="1" x14ac:dyDescent="0.2">
      <c r="A21" s="59" t="s">
        <v>259</v>
      </c>
      <c r="B21" s="59"/>
      <c r="D21" s="9">
        <v>448186387</v>
      </c>
      <c r="F21" s="9">
        <v>742286753507</v>
      </c>
      <c r="H21" s="9">
        <v>742454405984</v>
      </c>
      <c r="J21" s="9">
        <v>280533910</v>
      </c>
      <c r="L21" s="69">
        <f>J21/درآمد!$O$8*100</f>
        <v>7.206952380436443E-4</v>
      </c>
    </row>
    <row r="22" spans="1:12" ht="21.75" customHeight="1" x14ac:dyDescent="0.2">
      <c r="A22" s="59" t="s">
        <v>258</v>
      </c>
      <c r="B22" s="59"/>
      <c r="D22" s="9">
        <v>139441123</v>
      </c>
      <c r="F22" s="9">
        <v>589653</v>
      </c>
      <c r="H22" s="9">
        <v>0</v>
      </c>
      <c r="J22" s="9">
        <v>140030776</v>
      </c>
      <c r="L22" s="69">
        <f>J22/درآمد!$O$8*100</f>
        <v>3.5974087212043717E-4</v>
      </c>
    </row>
    <row r="23" spans="1:12" ht="21.75" customHeight="1" x14ac:dyDescent="0.2">
      <c r="A23" s="59" t="s">
        <v>257</v>
      </c>
      <c r="B23" s="59"/>
      <c r="D23" s="9">
        <v>39467213</v>
      </c>
      <c r="F23" s="9">
        <v>166892</v>
      </c>
      <c r="H23" s="9">
        <v>0</v>
      </c>
      <c r="J23" s="9">
        <v>39634105</v>
      </c>
      <c r="L23" s="69">
        <f>J23/درآمد!$O$8*100</f>
        <v>1.0182052764181625E-4</v>
      </c>
    </row>
    <row r="24" spans="1:12" ht="21.75" customHeight="1" x14ac:dyDescent="0.2">
      <c r="A24" s="59" t="s">
        <v>256</v>
      </c>
      <c r="B24" s="59"/>
      <c r="D24" s="9">
        <v>21920684</v>
      </c>
      <c r="F24" s="9">
        <v>130246668005</v>
      </c>
      <c r="H24" s="9">
        <v>130221125000</v>
      </c>
      <c r="J24" s="9">
        <v>47463689</v>
      </c>
      <c r="L24" s="69">
        <f>J24/درآمد!$O$8*100</f>
        <v>1.2193483006130882E-4</v>
      </c>
    </row>
    <row r="25" spans="1:12" ht="21.75" customHeight="1" x14ac:dyDescent="0.2">
      <c r="A25" s="59" t="s">
        <v>255</v>
      </c>
      <c r="B25" s="59"/>
      <c r="D25" s="9">
        <v>9562573147</v>
      </c>
      <c r="F25" s="9">
        <v>104651695137</v>
      </c>
      <c r="H25" s="9">
        <v>105712625000</v>
      </c>
      <c r="J25" s="9">
        <v>8501643284</v>
      </c>
      <c r="L25" s="69">
        <f>J25/درآمد!$O$8*100</f>
        <v>2.1840831400113201E-2</v>
      </c>
    </row>
    <row r="26" spans="1:12" ht="21.75" customHeight="1" x14ac:dyDescent="0.2">
      <c r="A26" s="59" t="s">
        <v>254</v>
      </c>
      <c r="B26" s="59"/>
      <c r="D26" s="9">
        <v>446361790</v>
      </c>
      <c r="F26" s="9">
        <v>7913367596292</v>
      </c>
      <c r="H26" s="9">
        <v>7910110500000</v>
      </c>
      <c r="J26" s="9">
        <v>3703458082</v>
      </c>
      <c r="L26" s="69">
        <f>J26/درآمد!$O$8*100</f>
        <v>9.5142316449075559E-3</v>
      </c>
    </row>
    <row r="27" spans="1:12" ht="21.75" customHeight="1" x14ac:dyDescent="0.2">
      <c r="A27" s="59" t="s">
        <v>253</v>
      </c>
      <c r="B27" s="59"/>
      <c r="D27" s="9">
        <v>1084887</v>
      </c>
      <c r="F27" s="9">
        <v>4607</v>
      </c>
      <c r="H27" s="9">
        <v>0</v>
      </c>
      <c r="J27" s="9">
        <v>1089494</v>
      </c>
      <c r="L27" s="69">
        <f>J27/درآمد!$O$8*100</f>
        <v>2.7989241574293897E-6</v>
      </c>
    </row>
    <row r="28" spans="1:12" ht="21.75" customHeight="1" x14ac:dyDescent="0.2">
      <c r="A28" s="59" t="s">
        <v>275</v>
      </c>
      <c r="B28" s="59"/>
      <c r="D28" s="9">
        <v>7044042</v>
      </c>
      <c r="F28" s="9">
        <v>833515029913</v>
      </c>
      <c r="H28" s="9">
        <v>833501721000</v>
      </c>
      <c r="J28" s="9">
        <v>20352955</v>
      </c>
      <c r="L28" s="69">
        <f>J28/درآمد!$O$8*100</f>
        <v>5.2287004264891116E-5</v>
      </c>
    </row>
    <row r="29" spans="1:12" ht="21.75" customHeight="1" thickBot="1" x14ac:dyDescent="0.25">
      <c r="A29" s="56" t="s">
        <v>22</v>
      </c>
      <c r="B29" s="56"/>
      <c r="D29" s="16">
        <f>SUM(D9:D28)</f>
        <v>17866719677532</v>
      </c>
      <c r="F29" s="16">
        <f>SUM(F9:F28)</f>
        <v>20676524082102</v>
      </c>
      <c r="H29" s="16">
        <f>SUM(H9:H28)</f>
        <v>19059148829742</v>
      </c>
      <c r="J29" s="16">
        <f>SUM(J9:J28)</f>
        <v>19484094929892</v>
      </c>
      <c r="L29" s="71">
        <f>SUM(L9:L28)</f>
        <v>50.054891522965896</v>
      </c>
    </row>
    <row r="30" spans="1:12" ht="13.5" thickTop="1" x14ac:dyDescent="0.2">
      <c r="D30" s="23">
        <v>17866719677532</v>
      </c>
      <c r="F30" s="23">
        <v>20676524082102</v>
      </c>
      <c r="H30" s="23">
        <v>19059148829742</v>
      </c>
    </row>
    <row r="31" spans="1:12" x14ac:dyDescent="0.2">
      <c r="D31" s="23">
        <f>D29-D30</f>
        <v>0</v>
      </c>
      <c r="F31" s="23">
        <f>F29-F30</f>
        <v>0</v>
      </c>
      <c r="H31" s="23">
        <f>H29-H30</f>
        <v>0</v>
      </c>
      <c r="J31" s="23">
        <v>19484094929892</v>
      </c>
    </row>
    <row r="32" spans="1:12" x14ac:dyDescent="0.2">
      <c r="J32" s="23">
        <f>J29-J31</f>
        <v>0</v>
      </c>
    </row>
    <row r="33" spans="4:12" x14ac:dyDescent="0.2">
      <c r="D33">
        <v>17866719677532</v>
      </c>
      <c r="F33">
        <v>20676524082102</v>
      </c>
      <c r="H33">
        <v>19059148829742</v>
      </c>
      <c r="J33">
        <v>19484094929892</v>
      </c>
      <c r="L33">
        <v>0</v>
      </c>
    </row>
    <row r="34" spans="4:12" x14ac:dyDescent="0.2">
      <c r="D34" s="23">
        <f>D29-D33</f>
        <v>0</v>
      </c>
      <c r="E34" s="23">
        <f t="shared" ref="E34:K34" si="0">E29-E33</f>
        <v>0</v>
      </c>
      <c r="F34" s="23">
        <f t="shared" si="0"/>
        <v>0</v>
      </c>
      <c r="G34" s="23">
        <f t="shared" si="0"/>
        <v>0</v>
      </c>
      <c r="H34" s="23">
        <f t="shared" si="0"/>
        <v>0</v>
      </c>
      <c r="I34" s="23">
        <f t="shared" si="0"/>
        <v>0</v>
      </c>
      <c r="J34" s="23">
        <f t="shared" si="0"/>
        <v>0</v>
      </c>
      <c r="K34" s="23">
        <f t="shared" si="0"/>
        <v>0</v>
      </c>
    </row>
  </sheetData>
  <mergeCells count="27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23:B23"/>
    <mergeCell ref="A24:B24"/>
    <mergeCell ref="A25:B25"/>
    <mergeCell ref="A26:B26"/>
    <mergeCell ref="A27:B2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O22"/>
  <sheetViews>
    <sheetView rightToLeft="1" workbookViewId="0">
      <selection activeCell="J24" sqref="J24"/>
    </sheetView>
  </sheetViews>
  <sheetFormatPr defaultRowHeight="12.75" x14ac:dyDescent="0.2"/>
  <cols>
    <col min="1" max="1" width="2.5703125" customWidth="1"/>
    <col min="2" max="2" width="51.140625" customWidth="1"/>
    <col min="3" max="3" width="1.28515625" customWidth="1"/>
    <col min="4" max="4" width="11.7109375" customWidth="1"/>
    <col min="5" max="5" width="1.28515625" customWidth="1"/>
    <col min="6" max="6" width="17.425781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3" max="13" width="12.7109375" bestFit="1" customWidth="1"/>
    <col min="15" max="15" width="17.5703125" bestFit="1" customWidth="1"/>
  </cols>
  <sheetData>
    <row r="1" spans="1:15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5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</row>
    <row r="3" spans="1:15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5" ht="14.45" customHeight="1" x14ac:dyDescent="0.2"/>
    <row r="5" spans="1:15" ht="29.1" customHeight="1" x14ac:dyDescent="0.2">
      <c r="A5" s="1" t="s">
        <v>146</v>
      </c>
      <c r="B5" s="49" t="s">
        <v>147</v>
      </c>
      <c r="C5" s="49"/>
      <c r="D5" s="49"/>
      <c r="E5" s="49"/>
      <c r="F5" s="49"/>
      <c r="G5" s="49"/>
      <c r="H5" s="49"/>
      <c r="I5" s="49"/>
      <c r="J5" s="49"/>
    </row>
    <row r="6" spans="1:15" ht="14.45" customHeight="1" x14ac:dyDescent="0.2"/>
    <row r="7" spans="1:15" ht="33.75" customHeight="1" x14ac:dyDescent="0.2">
      <c r="A7" s="50" t="s">
        <v>148</v>
      </c>
      <c r="B7" s="50"/>
      <c r="D7" s="2" t="s">
        <v>149</v>
      </c>
      <c r="F7" s="2" t="s">
        <v>142</v>
      </c>
      <c r="H7" s="2" t="s">
        <v>150</v>
      </c>
      <c r="J7" s="2" t="s">
        <v>151</v>
      </c>
    </row>
    <row r="8" spans="1:15" ht="21.75" customHeight="1" x14ac:dyDescent="0.2">
      <c r="A8" s="57" t="s">
        <v>152</v>
      </c>
      <c r="B8" s="57"/>
      <c r="D8" s="5" t="s">
        <v>153</v>
      </c>
      <c r="F8" s="6">
        <f>'درآمد سرمایه گذاری در سهام'!J12</f>
        <v>7983961842</v>
      </c>
      <c r="H8" s="7">
        <f>F8/$F$13*100</f>
        <v>0.7536757757923841</v>
      </c>
      <c r="J8" s="7">
        <f>F8/$O$8*100</f>
        <v>2.0510901089467449E-2</v>
      </c>
      <c r="L8">
        <f>F8/$J$20*100</f>
        <v>0.29637577263306486</v>
      </c>
      <c r="M8" s="23">
        <f>'درآمد سرمایه گذاری در سهام'!U12</f>
        <v>7712567633</v>
      </c>
      <c r="N8" s="32" t="s">
        <v>280</v>
      </c>
      <c r="O8" s="23">
        <v>38925456308206</v>
      </c>
    </row>
    <row r="9" spans="1:15" ht="21.75" customHeight="1" x14ac:dyDescent="0.2">
      <c r="A9" s="59" t="s">
        <v>154</v>
      </c>
      <c r="B9" s="59"/>
      <c r="D9" s="8" t="s">
        <v>155</v>
      </c>
      <c r="F9" s="9">
        <f>'درآمد سرمایه گذاری در صندوق'!J25</f>
        <v>342323371909</v>
      </c>
      <c r="H9" s="10">
        <f t="shared" ref="H9:H12" si="0">F9/$F$13*100</f>
        <v>32.314888021903499</v>
      </c>
      <c r="J9" s="10">
        <f t="shared" ref="J9:J12" si="1">F9/$O$8*100</f>
        <v>0.8794331637336098</v>
      </c>
      <c r="L9">
        <f t="shared" ref="L9:L12" si="2">F9/$J$20*100</f>
        <v>12.707519881441575</v>
      </c>
    </row>
    <row r="10" spans="1:15" ht="21.75" customHeight="1" x14ac:dyDescent="0.2">
      <c r="A10" s="59" t="s">
        <v>156</v>
      </c>
      <c r="B10" s="59"/>
      <c r="D10" s="8" t="s">
        <v>157</v>
      </c>
      <c r="F10" s="9">
        <f>'درآمد سرمایه گذاری در اوراق به'!J31</f>
        <v>200251286334</v>
      </c>
      <c r="H10" s="10">
        <f t="shared" si="0"/>
        <v>18.903465042537498</v>
      </c>
      <c r="J10" s="10">
        <f t="shared" si="1"/>
        <v>0.5144481409503332</v>
      </c>
      <c r="L10">
        <f t="shared" si="2"/>
        <v>7.4336063827100087</v>
      </c>
    </row>
    <row r="11" spans="1:15" ht="21.75" customHeight="1" x14ac:dyDescent="0.2">
      <c r="A11" s="59" t="s">
        <v>158</v>
      </c>
      <c r="B11" s="59"/>
      <c r="D11" s="8" t="s">
        <v>159</v>
      </c>
      <c r="F11" s="9">
        <v>508351617298</v>
      </c>
      <c r="H11" s="10">
        <f t="shared" si="0"/>
        <v>47.987741815961357</v>
      </c>
      <c r="J11" s="10">
        <f t="shared" si="1"/>
        <v>1.3059618704863654</v>
      </c>
      <c r="L11">
        <f t="shared" si="2"/>
        <v>18.870719365590233</v>
      </c>
    </row>
    <row r="12" spans="1:15" ht="21.75" customHeight="1" x14ac:dyDescent="0.2">
      <c r="A12" s="53" t="s">
        <v>160</v>
      </c>
      <c r="B12" s="53"/>
      <c r="D12" s="11" t="s">
        <v>161</v>
      </c>
      <c r="F12" s="13">
        <f>'سایر درآمدها'!D11</f>
        <v>426164083</v>
      </c>
      <c r="H12" s="14">
        <f t="shared" si="0"/>
        <v>4.02293438052575E-2</v>
      </c>
      <c r="J12" s="14">
        <f t="shared" si="1"/>
        <v>1.0948210333764513E-3</v>
      </c>
      <c r="L12">
        <f t="shared" si="2"/>
        <v>1.5819803734927043E-2</v>
      </c>
    </row>
    <row r="13" spans="1:15" ht="21.75" customHeight="1" thickBot="1" x14ac:dyDescent="0.25">
      <c r="A13" s="56" t="s">
        <v>22</v>
      </c>
      <c r="B13" s="56"/>
      <c r="D13" s="16"/>
      <c r="F13" s="16">
        <f>SUM(F8:F12)</f>
        <v>1059336401466</v>
      </c>
      <c r="H13" s="17">
        <f>SUM(H8:H12)</f>
        <v>99.999999999999986</v>
      </c>
      <c r="J13" s="17">
        <f>SUM(J8:J12)</f>
        <v>2.7214488972931523</v>
      </c>
    </row>
    <row r="14" spans="1:15" ht="13.5" thickTop="1" x14ac:dyDescent="0.2">
      <c r="F14" s="46">
        <v>1060444210661</v>
      </c>
    </row>
    <row r="15" spans="1:15" x14ac:dyDescent="0.2">
      <c r="F15" s="46">
        <v>954635035</v>
      </c>
    </row>
    <row r="16" spans="1:15" x14ac:dyDescent="0.2">
      <c r="F16" s="46">
        <v>153174160</v>
      </c>
    </row>
    <row r="17" spans="6:10" x14ac:dyDescent="0.2">
      <c r="F17" s="46">
        <f>F14-F15-F16</f>
        <v>1059336401466</v>
      </c>
      <c r="J17">
        <v>2695572362252</v>
      </c>
    </row>
    <row r="18" spans="6:10" x14ac:dyDescent="0.2">
      <c r="F18" s="46">
        <f>F13-F17</f>
        <v>0</v>
      </c>
      <c r="J18" s="23">
        <v>153174160</v>
      </c>
    </row>
    <row r="19" spans="6:10" x14ac:dyDescent="0.2">
      <c r="F19" s="23"/>
      <c r="J19" s="23">
        <v>1554648805</v>
      </c>
    </row>
    <row r="20" spans="6:10" x14ac:dyDescent="0.2">
      <c r="F20" s="23"/>
      <c r="J20" s="23">
        <f>J17-J18-J19</f>
        <v>2693864539287</v>
      </c>
    </row>
    <row r="21" spans="6:10" x14ac:dyDescent="0.2">
      <c r="J21" s="23"/>
    </row>
    <row r="22" spans="6:10" x14ac:dyDescent="0.2">
      <c r="F22" s="23"/>
      <c r="J22" s="23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W16"/>
  <sheetViews>
    <sheetView rightToLeft="1" workbookViewId="0">
      <selection activeCell="S24" sqref="S2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570312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.85546875" customWidth="1"/>
    <col min="18" max="18" width="1.28515625" customWidth="1"/>
    <col min="19" max="19" width="13" customWidth="1"/>
    <col min="20" max="20" width="1.28515625" customWidth="1"/>
    <col min="21" max="21" width="14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21.75" customHeight="1" x14ac:dyDescent="0.2">
      <c r="A2" s="48" t="s">
        <v>145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4.45" customHeight="1" x14ac:dyDescent="0.2"/>
    <row r="5" spans="1:23" ht="14.45" customHeight="1" x14ac:dyDescent="0.2">
      <c r="A5" s="1" t="s">
        <v>162</v>
      </c>
      <c r="B5" s="49" t="s">
        <v>163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3" ht="14.45" customHeight="1" x14ac:dyDescent="0.2">
      <c r="D6" s="50" t="s">
        <v>164</v>
      </c>
      <c r="E6" s="50"/>
      <c r="F6" s="50"/>
      <c r="G6" s="50"/>
      <c r="H6" s="50"/>
      <c r="I6" s="50"/>
      <c r="J6" s="50"/>
      <c r="K6" s="50"/>
      <c r="L6" s="50"/>
      <c r="N6" s="50" t="s">
        <v>165</v>
      </c>
      <c r="O6" s="50"/>
      <c r="P6" s="50"/>
      <c r="Q6" s="50"/>
      <c r="R6" s="50"/>
      <c r="S6" s="50"/>
      <c r="T6" s="50"/>
      <c r="U6" s="50"/>
      <c r="V6" s="50"/>
      <c r="W6" s="50"/>
    </row>
    <row r="7" spans="1:23" ht="14.45" customHeight="1" x14ac:dyDescent="0.2">
      <c r="D7" s="3"/>
      <c r="E7" s="3"/>
      <c r="F7" s="3"/>
      <c r="G7" s="3"/>
      <c r="H7" s="3"/>
      <c r="I7" s="3"/>
      <c r="J7" s="60" t="s">
        <v>22</v>
      </c>
      <c r="K7" s="60"/>
      <c r="L7" s="60"/>
      <c r="N7" s="3"/>
      <c r="O7" s="3"/>
      <c r="P7" s="3"/>
      <c r="Q7" s="3"/>
      <c r="R7" s="3"/>
      <c r="S7" s="3"/>
      <c r="T7" s="3"/>
      <c r="U7" s="60" t="s">
        <v>22</v>
      </c>
      <c r="V7" s="60"/>
      <c r="W7" s="60"/>
    </row>
    <row r="8" spans="1:23" ht="14.45" customHeight="1" x14ac:dyDescent="0.2">
      <c r="A8" s="50" t="s">
        <v>166</v>
      </c>
      <c r="B8" s="50"/>
      <c r="D8" s="2" t="s">
        <v>167</v>
      </c>
      <c r="F8" s="2" t="s">
        <v>168</v>
      </c>
      <c r="H8" s="2" t="s">
        <v>169</v>
      </c>
      <c r="J8" s="4" t="s">
        <v>142</v>
      </c>
      <c r="K8" s="3"/>
      <c r="L8" s="4" t="s">
        <v>150</v>
      </c>
      <c r="N8" s="2" t="s">
        <v>167</v>
      </c>
      <c r="P8" s="50" t="s">
        <v>168</v>
      </c>
      <c r="Q8" s="50"/>
      <c r="S8" s="2" t="s">
        <v>169</v>
      </c>
      <c r="U8" s="4" t="s">
        <v>142</v>
      </c>
      <c r="V8" s="3"/>
      <c r="W8" s="4" t="s">
        <v>150</v>
      </c>
    </row>
    <row r="9" spans="1:23" ht="21.75" customHeight="1" x14ac:dyDescent="0.2">
      <c r="A9" s="57" t="s">
        <v>21</v>
      </c>
      <c r="B9" s="57"/>
      <c r="D9" s="6">
        <v>0</v>
      </c>
      <c r="F9" s="6">
        <v>1162775698</v>
      </c>
      <c r="H9" s="6">
        <v>6934606588</v>
      </c>
      <c r="J9" s="6">
        <f>D9+F9+H9</f>
        <v>8097382286</v>
      </c>
      <c r="L9" s="7">
        <f>J9/درآمد!$F$13*100</f>
        <v>0.76438252049057809</v>
      </c>
      <c r="N9" s="6">
        <v>1990990662</v>
      </c>
      <c r="P9" s="58">
        <v>0</v>
      </c>
      <c r="Q9" s="58"/>
      <c r="S9" s="6">
        <v>6934606588</v>
      </c>
      <c r="U9" s="6">
        <f>N9+P9+S9</f>
        <v>8925597250</v>
      </c>
      <c r="W9" s="7">
        <f>U9/درآمد!$J$20*100</f>
        <v>0.33133058918999642</v>
      </c>
    </row>
    <row r="10" spans="1:23" ht="21.75" customHeight="1" x14ac:dyDescent="0.2">
      <c r="A10" s="59" t="s">
        <v>19</v>
      </c>
      <c r="B10" s="59"/>
      <c r="D10" s="9">
        <v>0</v>
      </c>
      <c r="F10" s="9">
        <v>-127982268</v>
      </c>
      <c r="H10" s="9">
        <v>0</v>
      </c>
      <c r="J10" s="9">
        <f t="shared" ref="J10:J11" si="0">D10+F10+H10</f>
        <v>-127982268</v>
      </c>
      <c r="L10" s="10">
        <f>J10/درآمد!$F$13*100</f>
        <v>-1.2081362239878402E-2</v>
      </c>
      <c r="N10" s="9">
        <v>0</v>
      </c>
      <c r="P10" s="54">
        <v>-1228050751</v>
      </c>
      <c r="Q10" s="54"/>
      <c r="S10" s="9">
        <v>0</v>
      </c>
      <c r="U10" s="9">
        <f t="shared" ref="U10:U11" si="1">N10+P10+S10</f>
        <v>-1228050751</v>
      </c>
      <c r="W10" s="10">
        <f>U10/درآمد!$J$20*100</f>
        <v>-4.5586952613624547E-2</v>
      </c>
    </row>
    <row r="11" spans="1:23" ht="21.75" customHeight="1" x14ac:dyDescent="0.2">
      <c r="A11" s="53" t="s">
        <v>20</v>
      </c>
      <c r="B11" s="53"/>
      <c r="D11" s="13">
        <v>0</v>
      </c>
      <c r="F11" s="13">
        <v>14561824</v>
      </c>
      <c r="H11" s="13">
        <v>0</v>
      </c>
      <c r="J11" s="13">
        <f t="shared" si="0"/>
        <v>14561824</v>
      </c>
      <c r="L11" s="14">
        <f>J11/درآمد!$F$13*100</f>
        <v>1.3746175416844081E-3</v>
      </c>
      <c r="N11" s="13">
        <v>0</v>
      </c>
      <c r="P11" s="54">
        <v>15021134</v>
      </c>
      <c r="Q11" s="55"/>
      <c r="S11" s="13">
        <v>0</v>
      </c>
      <c r="U11" s="13">
        <f t="shared" si="1"/>
        <v>15021134</v>
      </c>
      <c r="W11" s="14">
        <f>U11/درآمد!$J$20*100</f>
        <v>5.5760539481230652E-4</v>
      </c>
    </row>
    <row r="12" spans="1:23" ht="21.75" customHeight="1" x14ac:dyDescent="0.2">
      <c r="A12" s="56" t="s">
        <v>22</v>
      </c>
      <c r="B12" s="56"/>
      <c r="D12" s="16">
        <f>SUM(D9:D11)</f>
        <v>0</v>
      </c>
      <c r="F12" s="16">
        <f>SUM(F9:F11)</f>
        <v>1049355254</v>
      </c>
      <c r="H12" s="16">
        <f>SUM(H9:H11)</f>
        <v>6934606588</v>
      </c>
      <c r="J12" s="16">
        <f>SUM(J9:J11)</f>
        <v>7983961842</v>
      </c>
      <c r="L12" s="17">
        <f>SUM(L9:L11)</f>
        <v>0.7536757757923841</v>
      </c>
      <c r="N12" s="16">
        <f>SUM(N9:N11)</f>
        <v>1990990662</v>
      </c>
      <c r="Q12" s="16">
        <f>P9+P10+P11</f>
        <v>-1213029617</v>
      </c>
      <c r="S12" s="16">
        <f>SUM(S9:S11)</f>
        <v>6934606588</v>
      </c>
      <c r="U12" s="16">
        <f>SUM(U9:U11)</f>
        <v>7712567633</v>
      </c>
      <c r="W12" s="17">
        <f>SUM(W9:W11)</f>
        <v>0.28630124197118417</v>
      </c>
    </row>
    <row r="13" spans="1:23" x14ac:dyDescent="0.2">
      <c r="F13" s="23">
        <v>1177337522</v>
      </c>
      <c r="Q13" s="23">
        <v>15021134</v>
      </c>
    </row>
    <row r="14" spans="1:23" x14ac:dyDescent="0.2">
      <c r="F14" s="23">
        <v>127982268</v>
      </c>
      <c r="Q14" s="23">
        <v>1228050751</v>
      </c>
    </row>
    <row r="15" spans="1:23" x14ac:dyDescent="0.2">
      <c r="F15" s="23">
        <f>F13-F14</f>
        <v>1049355254</v>
      </c>
      <c r="Q15" s="23">
        <f>Q14-Q13</f>
        <v>1213029617</v>
      </c>
    </row>
    <row r="16" spans="1:23" x14ac:dyDescent="0.2">
      <c r="F16" s="23">
        <f>F12-F15</f>
        <v>0</v>
      </c>
      <c r="Q16" s="23">
        <f>Q12+Q15</f>
        <v>0</v>
      </c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mohammad soltani</cp:lastModifiedBy>
  <dcterms:created xsi:type="dcterms:W3CDTF">2026-06-27T11:18:06Z</dcterms:created>
  <dcterms:modified xsi:type="dcterms:W3CDTF">2026-06-30T11:49:18Z</dcterms:modified>
</cp:coreProperties>
</file>