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5\صندوق\صندوق سپهر سودمند سینا\افشای پرتفو\1405\تیر\"/>
    </mc:Choice>
  </mc:AlternateContent>
  <xr:revisionPtr revIDLastSave="0" documentId="13_ncr:1_{DEB7169F-C2E3-4622-8C63-C7EE7E4396F7}" xr6:coauthVersionLast="47" xr6:coauthVersionMax="47" xr10:uidLastSave="{00000000-0000-0000-0000-000000000000}"/>
  <bookViews>
    <workbookView xWindow="-120" yWindow="-120" windowWidth="29040" windowHeight="15720" firstSheet="12" activeTab="18" xr2:uid="{00000000-000D-0000-FFFF-FFFF00000000}"/>
  </bookViews>
  <sheets>
    <sheet name="صورت وضعیت" sheetId="1" r:id="rId1"/>
    <sheet name="سهام" sheetId="2" r:id="rId2"/>
    <sheet name="اوراق مشتقه" sheetId="3" state="hidden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state="hidden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state="hidden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state="hidden" r:id="rId20"/>
    <sheet name="درآمد ناشی از تغییر قیمت اوراق" sheetId="21" r:id="rId21"/>
  </sheets>
  <definedNames>
    <definedName name="_xlnm.Print_Area" localSheetId="4">اوراق!$A$1:$AM$28</definedName>
    <definedName name="_xlnm.Print_Area" localSheetId="2">'اوراق مشتقه'!$A$1:$AX$16</definedName>
    <definedName name="_xlnm.Print_Area" localSheetId="5">'تعدیل قیمت'!$A$1:$N$14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بانکی'!$A$1:$K$26</definedName>
    <definedName name="_xlnm.Print_Area" localSheetId="10">'درآمد سرمایه گذاری در اوراق به'!$A$1:$S$33</definedName>
    <definedName name="_xlnm.Print_Area" localSheetId="8">'درآمد سرمایه گذاری در سهام'!$A$1:$X$12</definedName>
    <definedName name="_xlnm.Print_Area" localSheetId="9">'درآمد سرمایه گذاری در صندوق'!$A$1:$X$25</definedName>
    <definedName name="_xlnm.Print_Area" localSheetId="14">'درآمد سود سهام'!$A$1:$T$9</definedName>
    <definedName name="_xlnm.Print_Area" localSheetId="15">'درآمد سود صندوق'!$A$1:$L$7</definedName>
    <definedName name="_xlnm.Print_Area" localSheetId="20">'درآمد ناشی از تغییر قیمت اوراق'!$A$1:$S$41</definedName>
    <definedName name="_xlnm.Print_Area" localSheetId="18">'درآمد ناشی از فروش'!$A$1:$S$18</definedName>
    <definedName name="_xlnm.Print_Area" localSheetId="13">'سایر درآمدها'!$A$1:$G$11</definedName>
    <definedName name="_xlnm.Print_Area" localSheetId="6">سپرده!$A$1:$M$29</definedName>
    <definedName name="_xlnm.Print_Area" localSheetId="16">'سود اوراق بهادار'!$A$1:$U$28</definedName>
    <definedName name="_xlnm.Print_Area" localSheetId="17">'سود سپرده بانکی'!$A$1:$N$26</definedName>
    <definedName name="_xlnm.Print_Area" localSheetId="1">سهام!$A$1:$AC$11</definedName>
    <definedName name="_xlnm.Print_Area" localSheetId="0">'صورت وضعیت'!$A$1:$C$6</definedName>
    <definedName name="_xlnm.Print_Area" localSheetId="11">'مبالغ تخصیصی اوراق'!$A$1:$R$20</definedName>
    <definedName name="_xlnm.Print_Area" localSheetId="3">'واحدهای صندوق'!$A$1:$AB$21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8" i="19" l="1"/>
  <c r="Q9" i="15"/>
  <c r="I8" i="21"/>
  <c r="I8" i="19"/>
  <c r="T9" i="19"/>
  <c r="T10" i="19"/>
  <c r="T11" i="19"/>
  <c r="T12" i="19"/>
  <c r="T13" i="19"/>
  <c r="T14" i="19"/>
  <c r="T15" i="19"/>
  <c r="T16" i="19"/>
  <c r="T17" i="19"/>
  <c r="T8" i="19"/>
  <c r="Q9" i="19"/>
  <c r="Q10" i="19"/>
  <c r="Q11" i="19"/>
  <c r="Q12" i="19"/>
  <c r="Q13" i="19"/>
  <c r="Q14" i="19"/>
  <c r="Q15" i="19"/>
  <c r="Q16" i="19"/>
  <c r="Q17" i="19"/>
  <c r="Q8" i="19"/>
  <c r="O18" i="19" l="1"/>
  <c r="M18" i="19"/>
  <c r="AJ28" i="5"/>
  <c r="AH28" i="5"/>
  <c r="X28" i="5"/>
  <c r="T28" i="5"/>
  <c r="R28" i="5"/>
  <c r="I43" i="21" l="1"/>
  <c r="Q44" i="21"/>
  <c r="L9" i="8"/>
  <c r="M9" i="8" s="1"/>
  <c r="L10" i="8"/>
  <c r="M10" i="8" s="1"/>
  <c r="L11" i="8"/>
  <c r="M11" i="8" s="1"/>
  <c r="L12" i="8"/>
  <c r="M12" i="8" s="1"/>
  <c r="L8" i="8"/>
  <c r="N13" i="8"/>
  <c r="N9" i="8"/>
  <c r="N10" i="8"/>
  <c r="N11" i="8"/>
  <c r="N12" i="8"/>
  <c r="N8" i="8"/>
  <c r="J13" i="8"/>
  <c r="M15" i="8"/>
  <c r="M8" i="8"/>
  <c r="M13" i="8" s="1"/>
  <c r="O29" i="7"/>
  <c r="O10" i="7"/>
  <c r="O11" i="7"/>
  <c r="O12" i="7"/>
  <c r="O13" i="7"/>
  <c r="O14" i="7"/>
  <c r="O15" i="7"/>
  <c r="O16" i="7"/>
  <c r="O17" i="7"/>
  <c r="O18" i="7"/>
  <c r="O19" i="7"/>
  <c r="O20" i="7"/>
  <c r="O21" i="7"/>
  <c r="O22" i="7"/>
  <c r="O23" i="7"/>
  <c r="O24" i="7"/>
  <c r="O25" i="7"/>
  <c r="O26" i="7"/>
  <c r="O27" i="7"/>
  <c r="O28" i="7"/>
  <c r="O9" i="7"/>
  <c r="N10" i="7"/>
  <c r="N11" i="7"/>
  <c r="N12" i="7"/>
  <c r="N13" i="7"/>
  <c r="N14" i="7"/>
  <c r="N15" i="7"/>
  <c r="N16" i="7"/>
  <c r="N17" i="7"/>
  <c r="N18" i="7"/>
  <c r="N19" i="7"/>
  <c r="N20" i="7"/>
  <c r="N21" i="7"/>
  <c r="N22" i="7"/>
  <c r="N23" i="7"/>
  <c r="N24" i="7"/>
  <c r="N25" i="7"/>
  <c r="N26" i="7"/>
  <c r="N27" i="7"/>
  <c r="N28" i="7"/>
  <c r="N9" i="7"/>
  <c r="S12" i="7"/>
  <c r="AD10" i="2"/>
  <c r="AD9" i="2"/>
  <c r="J28" i="18"/>
  <c r="K28" i="18"/>
  <c r="D28" i="18"/>
  <c r="E28" i="18"/>
  <c r="F28" i="18"/>
  <c r="H28" i="18"/>
  <c r="I28" i="18"/>
  <c r="C28" i="18"/>
  <c r="G9" i="18"/>
  <c r="G10" i="18"/>
  <c r="G11" i="18"/>
  <c r="G12" i="18"/>
  <c r="G13" i="18"/>
  <c r="G14" i="18"/>
  <c r="G15" i="18"/>
  <c r="G16" i="18"/>
  <c r="G17" i="18"/>
  <c r="G18" i="18"/>
  <c r="G19" i="18"/>
  <c r="G20" i="18"/>
  <c r="G21" i="18"/>
  <c r="G22" i="18"/>
  <c r="G23" i="18"/>
  <c r="G24" i="18"/>
  <c r="G25" i="18"/>
  <c r="G8" i="18"/>
  <c r="M26" i="18"/>
  <c r="K26" i="18"/>
  <c r="I26" i="18"/>
  <c r="E26" i="18"/>
  <c r="C26" i="18"/>
  <c r="D28" i="13"/>
  <c r="H28" i="13"/>
  <c r="H26" i="13"/>
  <c r="D26" i="13"/>
  <c r="H31" i="7"/>
  <c r="F31" i="7"/>
  <c r="J31" i="7"/>
  <c r="D31" i="7"/>
  <c r="L29" i="7"/>
  <c r="J29" i="7"/>
  <c r="H29" i="7"/>
  <c r="F29" i="7"/>
  <c r="D29" i="7"/>
  <c r="AJ30" i="5"/>
  <c r="AH30" i="5"/>
  <c r="K11" i="2"/>
  <c r="L11" i="2"/>
  <c r="M11" i="2"/>
  <c r="N11" i="2"/>
  <c r="O11" i="2"/>
  <c r="P11" i="2"/>
  <c r="Q11" i="2"/>
  <c r="R11" i="2"/>
  <c r="S11" i="2"/>
  <c r="T11" i="2"/>
  <c r="U11" i="2"/>
  <c r="V11" i="2"/>
  <c r="W11" i="2"/>
  <c r="X11" i="2"/>
  <c r="X13" i="2" s="1"/>
  <c r="Y11" i="2"/>
  <c r="Z11" i="2"/>
  <c r="Z13" i="2" s="1"/>
  <c r="AA11" i="2"/>
  <c r="AB11" i="2"/>
  <c r="W23" i="4"/>
  <c r="T30" i="5"/>
  <c r="R30" i="5"/>
  <c r="G23" i="4"/>
  <c r="J21" i="4"/>
  <c r="K21" i="4"/>
  <c r="L21" i="4"/>
  <c r="M21" i="4"/>
  <c r="N21" i="4"/>
  <c r="O21" i="4"/>
  <c r="P21" i="4"/>
  <c r="Q21" i="4"/>
  <c r="R21" i="4"/>
  <c r="S21" i="4"/>
  <c r="T21" i="4"/>
  <c r="U21" i="4"/>
  <c r="V21" i="4"/>
  <c r="W21" i="4"/>
  <c r="X21" i="4"/>
  <c r="Y21" i="4"/>
  <c r="Y23" i="4" s="1"/>
  <c r="Z21" i="4"/>
  <c r="AA21" i="4"/>
  <c r="I21" i="4"/>
  <c r="I23" i="4" s="1"/>
  <c r="G21" i="4"/>
  <c r="J11" i="2"/>
  <c r="H11" i="2"/>
  <c r="J13" i="2"/>
  <c r="H14" i="2"/>
  <c r="F10" i="8"/>
  <c r="F9" i="8"/>
  <c r="J31" i="11"/>
  <c r="I18" i="19"/>
  <c r="H35" i="11" s="1"/>
  <c r="H36" i="11" s="1"/>
  <c r="Q41" i="21"/>
  <c r="G13" i="8"/>
  <c r="I13" i="8"/>
  <c r="F12" i="8"/>
  <c r="F11" i="8"/>
  <c r="F13" i="8" s="1"/>
  <c r="F8" i="8"/>
  <c r="E12" i="9"/>
  <c r="F12" i="9"/>
  <c r="F14" i="9" s="1"/>
  <c r="G12" i="9"/>
  <c r="H12" i="9"/>
  <c r="I12" i="9"/>
  <c r="J12" i="9"/>
  <c r="K12" i="9"/>
  <c r="L12" i="9"/>
  <c r="M12" i="9"/>
  <c r="N12" i="9"/>
  <c r="O12" i="9"/>
  <c r="P12" i="9"/>
  <c r="Q12" i="9"/>
  <c r="R12" i="9"/>
  <c r="S12" i="9"/>
  <c r="T12" i="9"/>
  <c r="U12" i="9"/>
  <c r="V12" i="9"/>
  <c r="W12" i="9"/>
  <c r="D12" i="9"/>
  <c r="U10" i="9"/>
  <c r="U11" i="9"/>
  <c r="U9" i="9"/>
  <c r="J10" i="9"/>
  <c r="J11" i="9"/>
  <c r="J9" i="9"/>
  <c r="S13" i="9" a="1"/>
  <c r="S13" i="9" s="1"/>
  <c r="S14" i="9" s="1"/>
  <c r="N13" i="9"/>
  <c r="F13" i="9"/>
  <c r="S26" i="10"/>
  <c r="S27" i="10" s="1"/>
  <c r="P34" i="11"/>
  <c r="P35" i="11" s="1"/>
  <c r="Z10" i="10"/>
  <c r="Z11" i="10"/>
  <c r="Z12" i="10"/>
  <c r="Z13" i="10"/>
  <c r="Z14" i="10"/>
  <c r="Z15" i="10"/>
  <c r="Z16" i="10"/>
  <c r="Z17" i="10"/>
  <c r="Z18" i="10"/>
  <c r="Z19" i="10"/>
  <c r="Z20" i="10"/>
  <c r="Z9" i="10"/>
  <c r="AA16" i="10"/>
  <c r="Q26" i="10"/>
  <c r="J17" i="10"/>
  <c r="Q25" i="10"/>
  <c r="Q27" i="10" s="1"/>
  <c r="U14" i="10"/>
  <c r="E25" i="10"/>
  <c r="F25" i="10"/>
  <c r="F27" i="10" s="1"/>
  <c r="G25" i="10"/>
  <c r="H25" i="10"/>
  <c r="I25" i="10"/>
  <c r="K25" i="10"/>
  <c r="L25" i="10"/>
  <c r="M25" i="10"/>
  <c r="N25" i="10"/>
  <c r="O25" i="10"/>
  <c r="P25" i="10"/>
  <c r="R25" i="10"/>
  <c r="S25" i="10"/>
  <c r="T25" i="10"/>
  <c r="V25" i="10"/>
  <c r="W25" i="10"/>
  <c r="D25" i="10"/>
  <c r="D26" i="10" s="1"/>
  <c r="U10" i="10"/>
  <c r="U11" i="10"/>
  <c r="U12" i="10"/>
  <c r="U13" i="10"/>
  <c r="U15" i="10"/>
  <c r="U16" i="10"/>
  <c r="U17" i="10"/>
  <c r="U18" i="10"/>
  <c r="U19" i="10"/>
  <c r="U20" i="10"/>
  <c r="U21" i="10"/>
  <c r="U22" i="10"/>
  <c r="U23" i="10"/>
  <c r="U24" i="10"/>
  <c r="U9" i="10"/>
  <c r="J10" i="10"/>
  <c r="J11" i="10"/>
  <c r="J12" i="10"/>
  <c r="J13" i="10"/>
  <c r="J14" i="10"/>
  <c r="J15" i="10"/>
  <c r="J16" i="10"/>
  <c r="J18" i="10"/>
  <c r="J19" i="10"/>
  <c r="J20" i="10"/>
  <c r="J21" i="10"/>
  <c r="J22" i="10"/>
  <c r="J23" i="10"/>
  <c r="J24" i="10"/>
  <c r="J9" i="10"/>
  <c r="F26" i="10"/>
  <c r="L34" i="11"/>
  <c r="F34" i="11"/>
  <c r="U9" i="21"/>
  <c r="U21" i="21"/>
  <c r="U40" i="21"/>
  <c r="E33" i="11"/>
  <c r="F33" i="11"/>
  <c r="G33" i="11"/>
  <c r="H33" i="11"/>
  <c r="I33" i="11"/>
  <c r="K33" i="11"/>
  <c r="L33" i="11"/>
  <c r="L35" i="11" s="1"/>
  <c r="M33" i="11"/>
  <c r="N33" i="11"/>
  <c r="O33" i="11"/>
  <c r="P33" i="11"/>
  <c r="Q33" i="11"/>
  <c r="D33" i="11"/>
  <c r="R10" i="11"/>
  <c r="R11" i="11"/>
  <c r="R12" i="11"/>
  <c r="R13" i="11"/>
  <c r="R14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27" i="11"/>
  <c r="R28" i="11"/>
  <c r="R29" i="11"/>
  <c r="R30" i="11"/>
  <c r="R32" i="11"/>
  <c r="R9" i="11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4" i="11"/>
  <c r="J25" i="11"/>
  <c r="J26" i="11"/>
  <c r="J27" i="11"/>
  <c r="J28" i="11"/>
  <c r="J29" i="11"/>
  <c r="J30" i="11"/>
  <c r="J32" i="11"/>
  <c r="J9" i="11"/>
  <c r="T21" i="21"/>
  <c r="T40" i="21"/>
  <c r="N34" i="11" s="1"/>
  <c r="D13" i="14"/>
  <c r="F14" i="14"/>
  <c r="N26" i="17"/>
  <c r="T26" i="17"/>
  <c r="O11" i="15"/>
  <c r="S8" i="15"/>
  <c r="R28" i="17"/>
  <c r="P28" i="17"/>
  <c r="P31" i="17" s="1"/>
  <c r="L28" i="17"/>
  <c r="J28" i="17"/>
  <c r="J30" i="17" s="1"/>
  <c r="T9" i="17"/>
  <c r="T10" i="17"/>
  <c r="T11" i="17"/>
  <c r="T12" i="17"/>
  <c r="T13" i="17"/>
  <c r="T14" i="17"/>
  <c r="T15" i="17"/>
  <c r="T16" i="17"/>
  <c r="T17" i="17"/>
  <c r="T18" i="17"/>
  <c r="T19" i="17"/>
  <c r="T20" i="17"/>
  <c r="T21" i="17"/>
  <c r="T22" i="17"/>
  <c r="T23" i="17"/>
  <c r="T24" i="17"/>
  <c r="T25" i="17"/>
  <c r="T27" i="17"/>
  <c r="T8" i="17"/>
  <c r="T28" i="17" s="1"/>
  <c r="N9" i="17"/>
  <c r="N10" i="17"/>
  <c r="N11" i="17"/>
  <c r="N12" i="17"/>
  <c r="N13" i="17"/>
  <c r="N14" i="17"/>
  <c r="N15" i="17"/>
  <c r="N16" i="17"/>
  <c r="N17" i="17"/>
  <c r="N18" i="17"/>
  <c r="N19" i="17"/>
  <c r="N20" i="17"/>
  <c r="N21" i="17"/>
  <c r="N22" i="17"/>
  <c r="N23" i="17"/>
  <c r="N24" i="17"/>
  <c r="N25" i="17"/>
  <c r="N27" i="17"/>
  <c r="N8" i="17"/>
  <c r="Q23" i="19"/>
  <c r="M21" i="19"/>
  <c r="H13" i="8" l="1"/>
  <c r="G26" i="18"/>
  <c r="W19" i="17"/>
  <c r="D34" i="11"/>
  <c r="D35" i="11" s="1"/>
  <c r="N28" i="17"/>
  <c r="N14" i="9"/>
  <c r="J25" i="10"/>
  <c r="U25" i="10"/>
  <c r="J33" i="11"/>
  <c r="R33" i="11"/>
  <c r="N35" i="11"/>
  <c r="F35" i="11"/>
  <c r="F15" i="8" l="1"/>
  <c r="I40" i="21"/>
  <c r="Q40" i="21"/>
  <c r="O41" i="21"/>
  <c r="M41" i="21"/>
  <c r="K41" i="21"/>
  <c r="G41" i="21"/>
  <c r="E41" i="21"/>
  <c r="C41" i="21"/>
  <c r="Q9" i="21"/>
  <c r="Q10" i="21"/>
  <c r="Q11" i="21"/>
  <c r="Q12" i="21"/>
  <c r="Q13" i="21"/>
  <c r="Q14" i="21"/>
  <c r="Q15" i="21"/>
  <c r="Q16" i="21"/>
  <c r="Q17" i="21"/>
  <c r="Q18" i="21"/>
  <c r="Q19" i="21"/>
  <c r="Q20" i="21"/>
  <c r="Q21" i="21"/>
  <c r="Q22" i="21"/>
  <c r="Q23" i="21"/>
  <c r="Q24" i="21"/>
  <c r="Q25" i="21"/>
  <c r="Q26" i="21"/>
  <c r="Q27" i="21"/>
  <c r="Q28" i="21"/>
  <c r="Q29" i="21"/>
  <c r="Q30" i="21"/>
  <c r="Q31" i="21"/>
  <c r="Q32" i="21"/>
  <c r="Q33" i="21"/>
  <c r="Q34" i="21"/>
  <c r="Q35" i="21"/>
  <c r="Q36" i="21"/>
  <c r="Q37" i="21"/>
  <c r="Q38" i="21"/>
  <c r="Q8" i="21"/>
  <c r="I10" i="21"/>
  <c r="I11" i="21"/>
  <c r="I12" i="21"/>
  <c r="I13" i="21"/>
  <c r="I14" i="21"/>
  <c r="I15" i="21"/>
  <c r="I16" i="21"/>
  <c r="I17" i="21"/>
  <c r="I18" i="21"/>
  <c r="I19" i="21"/>
  <c r="I20" i="21"/>
  <c r="I21" i="21"/>
  <c r="I22" i="21"/>
  <c r="I23" i="21"/>
  <c r="I24" i="21"/>
  <c r="I25" i="21"/>
  <c r="I26" i="21"/>
  <c r="I27" i="21"/>
  <c r="I28" i="21"/>
  <c r="I29" i="21"/>
  <c r="I30" i="21"/>
  <c r="I31" i="21"/>
  <c r="I32" i="21"/>
  <c r="I33" i="21"/>
  <c r="I34" i="21"/>
  <c r="I35" i="21"/>
  <c r="I36" i="21"/>
  <c r="I37" i="21"/>
  <c r="I38" i="21"/>
  <c r="I9" i="21"/>
  <c r="I41" i="21" l="1"/>
  <c r="T9" i="2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<sst xmlns="http://schemas.openxmlformats.org/spreadsheetml/2006/main" count="714" uniqueCount="295">
  <si>
    <t>صندوق سرمایه‌گذاری قابل معامله سپهر سودمند سینا</t>
  </si>
  <si>
    <t>صورت وضعیت پرتفوی</t>
  </si>
  <si>
    <t>برای ماه منتهی به 1405/04/31</t>
  </si>
  <si>
    <t>-1</t>
  </si>
  <si>
    <t>سرمایه گذاری ها</t>
  </si>
  <si>
    <t>-1-1</t>
  </si>
  <si>
    <t>سرمایه گذاری در سهام و حق تقدم سهام</t>
  </si>
  <si>
    <t>1405/03/31</t>
  </si>
  <si>
    <t>تغییرات طی دوره</t>
  </si>
  <si>
    <t>1405/04/31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</si>
  <si>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</si>
  <si>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</si>
  <si>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</si>
  <si>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</si>
  <si>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</si>
  <si>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</si>
  <si>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</si>
  <si>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</si>
  <si>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</si>
  <si>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ح . معدنی‌وصنعتی‌چادرملو</t>
  </si>
  <si>
    <t>سرمایه گذاری توسعه گوهران امید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</si>
  <si>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</si>
  <si>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</si>
  <si>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</si>
  <si>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</si>
  <si>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</si>
  <si>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</si>
  <si>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</si>
  <si>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</si>
  <si>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</si>
  <si>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</si>
  <si>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</si>
  <si>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</si>
  <si>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</si>
  <si>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</si>
  <si>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</si>
  <si>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</si>
  <si>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</si>
  <si>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</si>
  <si>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</si>
  <si>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</si>
  <si>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افق روشن بانک خاورمیانه</t>
  </si>
  <si>
    <t>صندوق راهبرصنایع مهرگان1-بخشی</t>
  </si>
  <si>
    <t>صندوق س صنایع آروین1-بخشی</t>
  </si>
  <si>
    <t>صندوق س. کالای قلک</t>
  </si>
  <si>
    <t>صندوق س.پشتوانه طلا گلدیس نوین</t>
  </si>
  <si>
    <t>صندوق س.پشتوانه طلای پاداش</t>
  </si>
  <si>
    <t>صندوق س.سهامی درخشان آمیتیس-س</t>
  </si>
  <si>
    <t>صندوق س.کالای سینا</t>
  </si>
  <si>
    <t>صندوق سهامی حفظ ارزش دماوند</t>
  </si>
  <si>
    <t>صندوق صبا</t>
  </si>
  <si>
    <t>صندوق مشترک سینا</t>
  </si>
  <si>
    <t>طلوع بامداد مهرگان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</si>
  <si>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</si>
  <si>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</si>
  <si>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</si>
  <si>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</si>
  <si>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</si>
  <si>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</si>
  <si>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</si>
  <si>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</si>
  <si>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</si>
  <si>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موازی سوین جوجه اردبیل</t>
  </si>
  <si>
    <t>بله</t>
  </si>
  <si>
    <t>1404/11/21</t>
  </si>
  <si>
    <t>1406/11/21</t>
  </si>
  <si>
    <t>اسناد خزانه-م11بودجه02-050720</t>
  </si>
  <si>
    <t>1402/12/29</t>
  </si>
  <si>
    <t>1405/07/20</t>
  </si>
  <si>
    <t>مرابحه عام دولت191-ش.خ060328</t>
  </si>
  <si>
    <t>1403/09/28</t>
  </si>
  <si>
    <t>1406/03/28</t>
  </si>
  <si>
    <t>مرابحه عام دولت202-ش.خ060530</t>
  </si>
  <si>
    <t>1403/11/30</t>
  </si>
  <si>
    <t>1406/05/30</t>
  </si>
  <si>
    <t>مرابحه عام دولت207-ش.خ060614</t>
  </si>
  <si>
    <t>1403/12/14</t>
  </si>
  <si>
    <t>1406/06/14</t>
  </si>
  <si>
    <t>مرابحه عام دولت221-ش.خ060830</t>
  </si>
  <si>
    <t>1404/04/31</t>
  </si>
  <si>
    <t>1406/08/30</t>
  </si>
  <si>
    <t>مرابحه عام دولت228-ش.خ070521</t>
  </si>
  <si>
    <t>1404/05/21</t>
  </si>
  <si>
    <t>1407/05/21</t>
  </si>
  <si>
    <t>مرابحه عام دولت232-ش.خ070725</t>
  </si>
  <si>
    <t>1404/06/25</t>
  </si>
  <si>
    <t>1407/07/25</t>
  </si>
  <si>
    <t>مرابحه عام دولت235-ش.خ060915</t>
  </si>
  <si>
    <t>1404/07/15</t>
  </si>
  <si>
    <t>1406/09/15</t>
  </si>
  <si>
    <t>مرابحه عام دولت239-ش.خ070922</t>
  </si>
  <si>
    <t>1404/07/22</t>
  </si>
  <si>
    <t>1407/09/22</t>
  </si>
  <si>
    <t>مرابحه عام دولت245-ش.خ070813</t>
  </si>
  <si>
    <t>1404/08/13</t>
  </si>
  <si>
    <t>1407/08/13</t>
  </si>
  <si>
    <t>مرابحه عام دولت246-ش.خ070820</t>
  </si>
  <si>
    <t>1404/08/20</t>
  </si>
  <si>
    <t>1407/08/20</t>
  </si>
  <si>
    <t>مرابحه عام دولت253-ش.خ070311</t>
  </si>
  <si>
    <t>1404/09/11</t>
  </si>
  <si>
    <t>1407/03/11</t>
  </si>
  <si>
    <t>مرابحه عام دولت256-ش.خ070318</t>
  </si>
  <si>
    <t>1404/09/18</t>
  </si>
  <si>
    <t>1407/03/18</t>
  </si>
  <si>
    <t>مرابحه عام دولت259-ش.خ070502</t>
  </si>
  <si>
    <t>1404/10/02</t>
  </si>
  <si>
    <t>1407/05/02</t>
  </si>
  <si>
    <t>مرابحه عام دولت269-ش.خ071021</t>
  </si>
  <si>
    <t>1407/10/21</t>
  </si>
  <si>
    <t>مرابحه عام دولت273-ش.خ071128</t>
  </si>
  <si>
    <t>1404/11/28</t>
  </si>
  <si>
    <t>1407/11/28</t>
  </si>
  <si>
    <t>اسناد خزانه-م7بودجه04-071110</t>
  </si>
  <si>
    <t>1404/11/11</t>
  </si>
  <si>
    <t>1407/11/10</t>
  </si>
  <si>
    <t>شهرداری تهران</t>
  </si>
  <si>
    <t>خیر</t>
  </si>
  <si>
    <t>1402/12/28</t>
  </si>
  <si>
    <t>1406/12/28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</si>
  <si>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</si>
  <si>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</si>
  <si>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</si>
  <si>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</si>
  <si>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</si>
  <si>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</si>
  <si>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</si>
  <si>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</si>
  <si>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-10.00%</t>
  </si>
  <si>
    <t>5.28%</t>
  </si>
  <si>
    <t>-7.81%</t>
  </si>
  <si>
    <t>0.99%</t>
  </si>
  <si>
    <t>-1.45%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</si>
  <si>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</si>
  <si>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</si>
  <si>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</si>
  <si>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</si>
  <si>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</si>
  <si>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</si>
  <si>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</si>
  <si>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</si>
  <si>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</si>
  <si>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</si>
  <si>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</si>
  <si>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</si>
  <si>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</si>
  <si>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</si>
  <si>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</si>
  <si>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</si>
  <si>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</si>
  <si>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</si>
  <si>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</si>
  <si>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</si>
  <si>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</si>
  <si>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</si>
  <si>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</si>
  <si>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</si>
  <si>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</si>
  <si>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</si>
  <si>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</si>
  <si>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</si>
  <si>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</si>
  <si>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</si>
  <si>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</si>
  <si>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معدنی‌وصنعتی‌چادرملو</t>
  </si>
  <si>
    <t>-2-2</t>
  </si>
  <si>
    <t>درآمد حاصل از سرمایه­گذاری در واحدهای صندوق</t>
  </si>
  <si>
    <t>درآمد سود صندوق</t>
  </si>
  <si>
    <t>صندوق س.پشتوانه طلا آرمان آتی</t>
  </si>
  <si>
    <t>صندوق س. سهام ثروت هامون-س</t>
  </si>
  <si>
    <t>صندوق طلای عیار مفید</t>
  </si>
  <si>
    <t>صندوق س صنایع سینا1-بخشی</t>
  </si>
  <si>
    <t>افق روشن بانک خاورمیانه صندوق</t>
  </si>
  <si>
    <t>طلوع بامداد مهرگان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</si>
  <si>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</si>
  <si>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</si>
  <si>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</si>
  <si>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</si>
  <si>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اسنادخزانه-م1بودجه02-050325</t>
  </si>
  <si>
    <t>صکوک مرابحه فولاژ612-بدون ضامن</t>
  </si>
  <si>
    <t>مرابحه عام دولت162-ش.خ050329</t>
  </si>
  <si>
    <t>مرابحه بافندگی پرنیا060718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</si>
  <si>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</si>
  <si>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</si>
  <si>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</si>
  <si>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</si>
  <si>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</si>
  <si>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</si>
  <si>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</si>
  <si>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</si>
  <si>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</si>
  <si>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</si>
  <si>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</si>
  <si>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</si>
  <si>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</si>
  <si>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</si>
  <si>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</si>
  <si>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</si>
  <si>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</si>
  <si>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</si>
  <si>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</si>
  <si>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</si>
  <si>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</si>
  <si>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</si>
  <si>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</si>
  <si>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</si>
  <si>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</si>
  <si>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</si>
  <si>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</si>
  <si>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</si>
  <si>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</si>
  <si>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</si>
  <si>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</si>
  <si>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</si>
  <si>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</si>
  <si>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</si>
  <si>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</si>
  <si>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</si>
  <si>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</si>
  <si>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</si>
  <si>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</si>
  <si>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1405/02/31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</si>
  <si>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</si>
  <si>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</si>
  <si>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</si>
  <si>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</si>
  <si>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</si>
  <si>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</si>
  <si>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</si>
  <si>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</si>
  <si>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</si>
  <si>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</si>
  <si>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1405/03/29</t>
  </si>
  <si>
    <t>1406/12/22</t>
  </si>
  <si>
    <t>1406/07/18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</si>
  <si>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</si>
  <si>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</si>
  <si>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</si>
  <si>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</si>
  <si>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</si>
  <si>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</si>
  <si>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</si>
  <si>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</si>
  <si>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</si>
  <si>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</si>
  <si>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</si>
  <si>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</si>
  <si>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</si>
  <si>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</si>
  <si>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</si>
  <si>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</si>
  <si>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</si>
  <si>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تصمیمات شرکت</t>
  </si>
  <si>
    <t>انعقاد قرارداد</t>
  </si>
  <si>
    <t>حساب جاری بانک سامان</t>
  </si>
  <si>
    <t>حساب جاری بانک سینا</t>
  </si>
  <si>
    <t xml:space="preserve">سپرده بلند مدت بانک پاسارگاد  </t>
  </si>
  <si>
    <t xml:space="preserve">سپرده بلند مدت بانک خاورمیانه </t>
  </si>
  <si>
    <t xml:space="preserve">سپرده بلند مدت بانک دی </t>
  </si>
  <si>
    <t xml:space="preserve">سپرده بلند مدت بانک شهر </t>
  </si>
  <si>
    <t xml:space="preserve">سپرده بلند مدت بانک صادرات </t>
  </si>
  <si>
    <t xml:space="preserve">سپرده بلند مدت بانک گردشگری  </t>
  </si>
  <si>
    <t xml:space="preserve">سپرده بلند مدت موسسه اعتباری ملل  </t>
  </si>
  <si>
    <t xml:space="preserve">سپرده کوتاه مدت بانک پاسارگاد </t>
  </si>
  <si>
    <t>سپرده کوتاه مدت بانک تجارت</t>
  </si>
  <si>
    <t xml:space="preserve">سپرده کوتاه مدت بانک خاورمیانه </t>
  </si>
  <si>
    <t xml:space="preserve">سپرده کوتاه مدت بانک دی </t>
  </si>
  <si>
    <t xml:space="preserve">سپرده کوتاه مدت بانک سامان </t>
  </si>
  <si>
    <t xml:space="preserve">سپرده کوتاه مدت بانک سینا </t>
  </si>
  <si>
    <t xml:space="preserve">سپرده کوتاه مدت بانک شهر </t>
  </si>
  <si>
    <t xml:space="preserve">سپرده کوتاه مدت بانک صادرات </t>
  </si>
  <si>
    <t xml:space="preserve">سپرده کوتاه مدت بانک گردشگری  </t>
  </si>
  <si>
    <t xml:space="preserve">سپرده کوتاه مدت بانک ملت </t>
  </si>
  <si>
    <t>سپرده کوتاه مدت موسسه اعتباری ملل</t>
  </si>
  <si>
    <t>سپرده کوتاه مدت بانک سینا</t>
  </si>
  <si>
    <t>سپرده کوتاه مدت بانک سامان</t>
  </si>
  <si>
    <t>سپرده کوتاه مدت بانک گردشگری</t>
  </si>
  <si>
    <t>سپرده کوتاه مدت بانک خاورمیانه</t>
  </si>
  <si>
    <t>سپرده کوتاه مدت بانک دی</t>
  </si>
  <si>
    <t>سپرده کوتاه مدت بانک صادرات</t>
  </si>
  <si>
    <t>سپرده کوتاه مدت بانک ملت</t>
  </si>
  <si>
    <t>سپرده کوتاه مدت بانک شهر</t>
  </si>
  <si>
    <t>سپرده بلند مدت بانک صادرات</t>
  </si>
  <si>
    <t>سپرده بلند مدت بانک دی</t>
  </si>
  <si>
    <t>سپرده بلند مدت بانک خاورمیانه</t>
  </si>
  <si>
    <t>سپرده بلند مدت بانک شهر</t>
  </si>
  <si>
    <t xml:space="preserve">سپرده کوتاه مدت موسسه اعتباری ملل </t>
  </si>
  <si>
    <t xml:space="preserve">سپرده کوتاه مدت بانک گردشگری </t>
  </si>
  <si>
    <t xml:space="preserve">سپرده کوتاه مدت بانک تجارت </t>
  </si>
  <si>
    <t xml:space="preserve">سپرده بلند مدت موسسه اعتباری ملل </t>
  </si>
  <si>
    <t xml:space="preserve">سپرده بلند مدت بانک گردشگری </t>
  </si>
  <si>
    <t>سپرده بلند مدت بانک پاسارگاد</t>
  </si>
  <si>
    <t>سپرده کوتاه مدت بانک پاسارگاد</t>
  </si>
  <si>
    <t>سپرده بلند مدت موسسه اعتباری ملل</t>
  </si>
  <si>
    <t>سپرده بلند مدت بانک گردشگری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</si>
</sst>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_(* #,##0_);_(* \(#,##0\);_(* &quot;-&quot;??_);_(@_)"/>
    <numFmt numFmtId="166" formatCode="0.000000000000000%"/>
    <numFmt numFmtId="167" formatCode="0.00000"/>
    <numFmt numFmtId="168" formatCode="#,##0\ ;[Red]\(#,##0\);\-\ ;"/>
  </numFmts>
  <fonts count="9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0"/>
      <color rgb="FF8E8E93"/>
      <name val="IRANSans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6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77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3" fontId="0" fillId="0" borderId="0" xfId="0" applyNumberFormat="1" applyAlignment="1">
      <alignment horizontal="left"/>
    </xf>
    <xf numFmtId="165" fontId="0" fillId="0" borderId="0" xfId="1" applyNumberFormat="1" applyFont="1" applyAlignment="1">
      <alignment horizontal="left"/>
    </xf>
    <xf numFmtId="165" fontId="0" fillId="0" borderId="0" xfId="0" applyNumberFormat="1" applyAlignment="1">
      <alignment horizontal="left"/>
    </xf>
    <xf numFmtId="0" fontId="5" fillId="0" borderId="0" xfId="0" applyFont="1" applyAlignment="1">
      <alignment vertical="top"/>
    </xf>
    <xf numFmtId="0" fontId="5" fillId="0" borderId="2" xfId="0" applyFont="1" applyBorder="1" applyAlignment="1">
      <alignment vertical="top"/>
    </xf>
    <xf numFmtId="9" fontId="0" fillId="0" borderId="0" xfId="2" applyFont="1" applyAlignment="1">
      <alignment horizontal="left"/>
    </xf>
    <xf numFmtId="2" fontId="5" fillId="0" borderId="0" xfId="2" applyNumberFormat="1" applyFont="1" applyAlignment="1">
      <alignment horizontal="right" vertical="top"/>
    </xf>
    <xf numFmtId="10" fontId="0" fillId="0" borderId="0" xfId="2" applyNumberFormat="1" applyFont="1" applyAlignment="1">
      <alignment horizontal="left"/>
    </xf>
    <xf numFmtId="10" fontId="0" fillId="0" borderId="0" xfId="0" applyNumberFormat="1" applyAlignment="1">
      <alignment horizontal="left"/>
    </xf>
    <xf numFmtId="166" fontId="0" fillId="0" borderId="0" xfId="0" applyNumberFormat="1" applyAlignment="1">
      <alignment horizontal="left"/>
    </xf>
    <xf numFmtId="2" fontId="0" fillId="0" borderId="0" xfId="2" applyNumberFormat="1" applyFont="1" applyAlignment="1">
      <alignment horizontal="left"/>
    </xf>
    <xf numFmtId="164" fontId="0" fillId="0" borderId="0" xfId="1" applyFont="1" applyAlignment="1">
      <alignment horizontal="left"/>
    </xf>
    <xf numFmtId="167" fontId="0" fillId="0" borderId="0" xfId="0" applyNumberFormat="1" applyAlignment="1">
      <alignment horizontal="left"/>
    </xf>
    <xf numFmtId="3" fontId="5" fillId="0" borderId="8" xfId="0" applyNumberFormat="1" applyFont="1" applyBorder="1" applyAlignment="1">
      <alignment horizontal="right" vertical="top"/>
    </xf>
    <xf numFmtId="0" fontId="4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4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center" vertical="top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68" fontId="5" fillId="0" borderId="2" xfId="0" applyNumberFormat="1" applyFont="1" applyBorder="1" applyAlignment="1">
      <alignment horizontal="right" vertical="top"/>
    </xf>
    <xf numFmtId="168" fontId="0" fillId="0" borderId="0" xfId="0" applyNumberFormat="1" applyAlignment="1">
      <alignment horizontal="left"/>
    </xf>
    <xf numFmtId="168" fontId="5" fillId="0" borderId="7" xfId="0" applyNumberFormat="1" applyFont="1" applyBorder="1" applyAlignment="1">
      <alignment horizontal="right" vertical="top"/>
    </xf>
    <xf numFmtId="168" fontId="5" fillId="0" borderId="2" xfId="0" applyNumberFormat="1" applyFont="1" applyBorder="1" applyAlignment="1">
      <alignment horizontal="right" vertical="top"/>
    </xf>
    <xf numFmtId="168" fontId="5" fillId="0" borderId="0" xfId="0" applyNumberFormat="1" applyFont="1" applyAlignment="1">
      <alignment horizontal="right" vertical="top"/>
    </xf>
    <xf numFmtId="168" fontId="5" fillId="0" borderId="0" xfId="0" applyNumberFormat="1" applyFont="1" applyAlignment="1">
      <alignment horizontal="right" vertical="top"/>
    </xf>
    <xf numFmtId="168" fontId="5" fillId="0" borderId="4" xfId="0" applyNumberFormat="1" applyFont="1" applyBorder="1" applyAlignment="1">
      <alignment horizontal="right" vertical="top"/>
    </xf>
    <xf numFmtId="168" fontId="5" fillId="0" borderId="4" xfId="0" applyNumberFormat="1" applyFont="1" applyBorder="1" applyAlignment="1">
      <alignment horizontal="right" vertical="top"/>
    </xf>
    <xf numFmtId="168" fontId="5" fillId="0" borderId="5" xfId="0" applyNumberFormat="1" applyFont="1" applyBorder="1" applyAlignment="1">
      <alignment horizontal="right" vertical="top"/>
    </xf>
    <xf numFmtId="168" fontId="5" fillId="0" borderId="5" xfId="0" applyNumberFormat="1" applyFont="1" applyBorder="1" applyAlignment="1">
      <alignment horizontal="right" vertical="top"/>
    </xf>
    <xf numFmtId="168" fontId="4" fillId="0" borderId="3" xfId="0" applyNumberFormat="1" applyFont="1" applyBorder="1" applyAlignment="1">
      <alignment horizontal="center" vertical="center" wrapText="1"/>
    </xf>
    <xf numFmtId="168" fontId="0" fillId="0" borderId="2" xfId="0" applyNumberFormat="1" applyBorder="1" applyAlignment="1">
      <alignment horizontal="left"/>
    </xf>
    <xf numFmtId="168" fontId="7" fillId="0" borderId="0" xfId="0" applyNumberFormat="1" applyFont="1" applyAlignment="1">
      <alignment horizontal="left"/>
    </xf>
    <xf numFmtId="168" fontId="5" fillId="0" borderId="6" xfId="0" applyNumberFormat="1" applyFont="1" applyBorder="1" applyAlignment="1">
      <alignment horizontal="right" vertical="top"/>
    </xf>
    <xf numFmtId="168" fontId="4" fillId="0" borderId="3" xfId="0" applyNumberFormat="1" applyFont="1" applyBorder="1" applyAlignment="1">
      <alignment horizontal="center" vertical="center"/>
    </xf>
    <xf numFmtId="168" fontId="4" fillId="0" borderId="1" xfId="0" applyNumberFormat="1" applyFont="1" applyBorder="1" applyAlignment="1">
      <alignment horizontal="center" vertical="center"/>
    </xf>
    <xf numFmtId="168" fontId="4" fillId="0" borderId="3" xfId="0" applyNumberFormat="1" applyFont="1" applyBorder="1" applyAlignment="1">
      <alignment horizontal="center" vertical="center"/>
    </xf>
    <xf numFmtId="168" fontId="4" fillId="0" borderId="1" xfId="0" applyNumberFormat="1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C6"/>
  <sheetViews>
    <sheetView rightToLeft="1" workbookViewId="0">
      <selection sqref="A1:C1"/>
    </sheetView>
  </sheetViews>
  <sheetFormatPr defaultRowHeight="12.75"/>
  <cols>
    <col min="1" max="1" width="72.7109375" customWidth="1"/>
    <col min="2" max="2" width="45.42578125" customWidth="1"/>
    <col min="3" max="3" width="76.5703125" customWidth="1"/>
  </cols>
  <sheetData>
    <row r="1" spans="1:3" ht="29.1" customHeight="1">
      <c r="A1" s="43" t="s">
        <v>0</v>
      </c>
      <c r="B1" s="43"/>
      <c r="C1" s="43"/>
    </row>
    <row r="2" spans="1:3" ht="21.75" customHeight="1">
      <c r="A2" s="43" t="s">
        <v>1</v>
      </c>
      <c r="B2" s="43"/>
      <c r="C2" s="43"/>
    </row>
    <row r="3" spans="1:3" ht="21.75" customHeight="1">
      <c r="A3" s="43" t="s">
        <v>2</v>
      </c>
      <c r="B3" s="43"/>
      <c r="C3" s="43"/>
    </row>
    <row r="4" spans="1:3" ht="7.35" customHeight="1"/>
    <row r="5" spans="1:3" ht="123.6" customHeight="1">
      <c r="B5" s="47"/>
    </row>
    <row r="6" spans="1:3" ht="123.6" customHeight="1">
      <c r="B6" s="47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  <pageSetUpPr fitToPage="1"/>
  </sheetPr>
  <dimension ref="A1:AE28"/>
  <sheetViews>
    <sheetView rightToLeft="1" topLeftCell="A7" workbookViewId="0">
      <selection activeCell="D32" sqref="D32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5.5703125" bestFit="1" customWidth="1"/>
    <col min="7" max="7" width="1.28515625" customWidth="1"/>
    <col min="8" max="8" width="13" customWidth="1"/>
    <col min="9" max="9" width="1.28515625" customWidth="1"/>
    <col min="10" max="10" width="15.5703125" bestFit="1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6.7109375" bestFit="1" customWidth="1"/>
    <col min="18" max="18" width="1.28515625" customWidth="1"/>
    <col min="19" max="19" width="16" bestFit="1" customWidth="1"/>
    <col min="20" max="20" width="1.28515625" customWidth="1"/>
    <col min="21" max="21" width="16.5703125" bestFit="1" customWidth="1"/>
    <col min="22" max="22" width="1.28515625" customWidth="1"/>
    <col min="23" max="23" width="15.5703125" customWidth="1"/>
    <col min="24" max="24" width="0.28515625" customWidth="1"/>
    <col min="25" max="25" width="17.7109375" style="24" bestFit="1" customWidth="1"/>
    <col min="26" max="26" width="17.28515625" bestFit="1" customWidth="1"/>
    <col min="27" max="27" width="17.7109375" bestFit="1" customWidth="1"/>
  </cols>
  <sheetData>
    <row r="1" spans="1:31" ht="29.1" customHeight="1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</row>
    <row r="2" spans="1:31" ht="21.75" customHeight="1">
      <c r="A2" s="43" t="s">
        <v>139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</row>
    <row r="3" spans="1:31" ht="21.75" customHeight="1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</row>
    <row r="4" spans="1:31" ht="14.45" customHeight="1"/>
    <row r="5" spans="1:31" ht="14.45" customHeight="1">
      <c r="A5" s="1" t="s">
        <v>165</v>
      </c>
      <c r="B5" s="44" t="s">
        <v>166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</row>
    <row r="6" spans="1:31" ht="14.45" customHeight="1">
      <c r="D6" s="45" t="s">
        <v>158</v>
      </c>
      <c r="E6" s="45"/>
      <c r="F6" s="45"/>
      <c r="G6" s="45"/>
      <c r="H6" s="45"/>
      <c r="I6" s="45"/>
      <c r="J6" s="45"/>
      <c r="K6" s="45"/>
      <c r="L6" s="45"/>
      <c r="N6" s="45" t="s">
        <v>159</v>
      </c>
      <c r="O6" s="45"/>
      <c r="P6" s="45"/>
      <c r="Q6" s="45"/>
      <c r="R6" s="45"/>
      <c r="S6" s="45"/>
      <c r="T6" s="45"/>
      <c r="U6" s="45"/>
      <c r="V6" s="45"/>
      <c r="W6" s="45"/>
    </row>
    <row r="7" spans="1:31" ht="14.45" customHeight="1">
      <c r="D7" s="70"/>
      <c r="E7" s="70"/>
      <c r="F7" s="70"/>
      <c r="G7" s="70"/>
      <c r="H7" s="70"/>
      <c r="I7" s="70"/>
      <c r="J7" s="73" t="s">
        <v>21</v>
      </c>
      <c r="K7" s="73"/>
      <c r="L7" s="73"/>
      <c r="M7" s="60"/>
      <c r="N7" s="70"/>
      <c r="O7" s="70"/>
      <c r="P7" s="70"/>
      <c r="Q7" s="70"/>
      <c r="R7" s="70"/>
      <c r="S7" s="70"/>
      <c r="T7" s="70"/>
      <c r="U7" s="73" t="s">
        <v>21</v>
      </c>
      <c r="V7" s="73"/>
      <c r="W7" s="73"/>
    </row>
    <row r="8" spans="1:31" ht="14.45" customHeight="1">
      <c r="A8" s="45" t="s">
        <v>38</v>
      </c>
      <c r="B8" s="45"/>
      <c r="D8" s="74" t="s">
        <v>167</v>
      </c>
      <c r="E8" s="60"/>
      <c r="F8" s="74" t="s">
        <v>162</v>
      </c>
      <c r="G8" s="60"/>
      <c r="H8" s="74" t="s">
        <v>163</v>
      </c>
      <c r="I8" s="60"/>
      <c r="J8" s="75" t="s">
        <v>136</v>
      </c>
      <c r="K8" s="70"/>
      <c r="L8" s="75" t="s">
        <v>144</v>
      </c>
      <c r="M8" s="60"/>
      <c r="N8" s="74" t="s">
        <v>167</v>
      </c>
      <c r="O8" s="60"/>
      <c r="P8" s="76" t="s">
        <v>162</v>
      </c>
      <c r="Q8" s="76"/>
      <c r="R8" s="60"/>
      <c r="S8" s="74" t="s">
        <v>163</v>
      </c>
      <c r="T8" s="60"/>
      <c r="U8" s="75" t="s">
        <v>136</v>
      </c>
      <c r="V8" s="70"/>
      <c r="W8" s="75" t="s">
        <v>144</v>
      </c>
    </row>
    <row r="9" spans="1:31" ht="21.75" customHeight="1">
      <c r="A9" s="49" t="s">
        <v>168</v>
      </c>
      <c r="B9" s="49"/>
      <c r="D9" s="59">
        <v>0</v>
      </c>
      <c r="E9" s="60"/>
      <c r="F9" s="59">
        <v>0</v>
      </c>
      <c r="G9" s="60"/>
      <c r="H9" s="59">
        <v>0</v>
      </c>
      <c r="I9" s="60"/>
      <c r="J9" s="59">
        <f>D9+F9+H9</f>
        <v>0</v>
      </c>
      <c r="K9" s="60"/>
      <c r="L9" s="59">
        <v>0</v>
      </c>
      <c r="M9" s="60"/>
      <c r="N9" s="59">
        <v>0</v>
      </c>
      <c r="O9" s="60"/>
      <c r="P9" s="62">
        <v>0</v>
      </c>
      <c r="Q9" s="62"/>
      <c r="R9" s="60"/>
      <c r="S9" s="59">
        <v>5574845475</v>
      </c>
      <c r="T9" s="60"/>
      <c r="U9" s="59">
        <f>N9+P9+S9</f>
        <v>5574845475</v>
      </c>
      <c r="V9" s="60"/>
      <c r="W9" s="59">
        <v>0.14000000000000001</v>
      </c>
      <c r="Y9" s="24">
        <v>77977804320</v>
      </c>
      <c r="Z9">
        <f>VLOOKUP(Y9,$P$9:$Q$24,1,0)</f>
        <v>77977804320</v>
      </c>
    </row>
    <row r="10" spans="1:31" ht="21.75" customHeight="1">
      <c r="A10" s="53" t="s">
        <v>46</v>
      </c>
      <c r="B10" s="53"/>
      <c r="D10" s="63">
        <v>0</v>
      </c>
      <c r="E10" s="60"/>
      <c r="F10" s="63">
        <v>10741648535</v>
      </c>
      <c r="G10" s="60"/>
      <c r="H10" s="63">
        <v>0</v>
      </c>
      <c r="I10" s="60"/>
      <c r="J10" s="63">
        <f t="shared" ref="J10:J24" si="0">D10+F10+H10</f>
        <v>10741648535</v>
      </c>
      <c r="K10" s="60"/>
      <c r="L10" s="63">
        <v>0.9</v>
      </c>
      <c r="M10" s="60"/>
      <c r="N10" s="63">
        <v>0</v>
      </c>
      <c r="O10" s="60"/>
      <c r="P10" s="64">
        <v>-2095297774</v>
      </c>
      <c r="Q10" s="64"/>
      <c r="R10" s="60"/>
      <c r="S10" s="63">
        <v>7953869546</v>
      </c>
      <c r="T10" s="60"/>
      <c r="U10" s="63">
        <f t="shared" ref="U10:U24" si="1">N10+P10+S10</f>
        <v>5858571772</v>
      </c>
      <c r="V10" s="60"/>
      <c r="W10" s="63">
        <v>0.15</v>
      </c>
      <c r="Y10" s="24">
        <v>42928409202</v>
      </c>
      <c r="Z10">
        <f t="shared" ref="Z10:Z20" si="2">VLOOKUP(Y10,$P$9:$Q$24,1,0)</f>
        <v>42928409202</v>
      </c>
    </row>
    <row r="11" spans="1:31" ht="21.75" customHeight="1">
      <c r="A11" s="53" t="s">
        <v>169</v>
      </c>
      <c r="B11" s="53"/>
      <c r="D11" s="63">
        <v>0</v>
      </c>
      <c r="E11" s="60"/>
      <c r="F11" s="63">
        <v>0</v>
      </c>
      <c r="G11" s="60"/>
      <c r="H11" s="63">
        <v>0</v>
      </c>
      <c r="I11" s="60"/>
      <c r="J11" s="63">
        <f t="shared" si="0"/>
        <v>0</v>
      </c>
      <c r="K11" s="60"/>
      <c r="L11" s="63">
        <v>0</v>
      </c>
      <c r="M11" s="60"/>
      <c r="N11" s="63">
        <v>0</v>
      </c>
      <c r="O11" s="60"/>
      <c r="P11" s="64">
        <v>0</v>
      </c>
      <c r="Q11" s="64"/>
      <c r="R11" s="60"/>
      <c r="S11" s="63">
        <v>1259197171</v>
      </c>
      <c r="T11" s="60"/>
      <c r="U11" s="63">
        <f t="shared" si="1"/>
        <v>1259197171</v>
      </c>
      <c r="V11" s="60"/>
      <c r="W11" s="63">
        <v>0.03</v>
      </c>
      <c r="Y11" s="24">
        <v>81663926168</v>
      </c>
      <c r="Z11">
        <f t="shared" si="2"/>
        <v>81663926168</v>
      </c>
    </row>
    <row r="12" spans="1:31" ht="21.75" customHeight="1">
      <c r="A12" s="53" t="s">
        <v>170</v>
      </c>
      <c r="B12" s="53"/>
      <c r="D12" s="63">
        <v>0</v>
      </c>
      <c r="E12" s="60"/>
      <c r="F12" s="63">
        <v>0</v>
      </c>
      <c r="G12" s="60"/>
      <c r="H12" s="63">
        <v>0</v>
      </c>
      <c r="I12" s="60"/>
      <c r="J12" s="63">
        <f t="shared" si="0"/>
        <v>0</v>
      </c>
      <c r="K12" s="60"/>
      <c r="L12" s="63">
        <v>0</v>
      </c>
      <c r="M12" s="60"/>
      <c r="N12" s="63">
        <v>0</v>
      </c>
      <c r="O12" s="60"/>
      <c r="P12" s="64">
        <v>0</v>
      </c>
      <c r="Q12" s="64"/>
      <c r="R12" s="60"/>
      <c r="S12" s="63">
        <v>-8130501507</v>
      </c>
      <c r="T12" s="60"/>
      <c r="U12" s="63">
        <f t="shared" si="1"/>
        <v>-8130501507</v>
      </c>
      <c r="V12" s="60"/>
      <c r="W12" s="63">
        <v>-0.21</v>
      </c>
      <c r="Y12" s="24">
        <v>25435988064</v>
      </c>
      <c r="Z12">
        <f t="shared" si="2"/>
        <v>25435988064</v>
      </c>
      <c r="AA12" s="24">
        <v>77977804320</v>
      </c>
      <c r="AB12" s="24"/>
    </row>
    <row r="13" spans="1:31" ht="21.75" customHeight="1">
      <c r="A13" s="53" t="s">
        <v>171</v>
      </c>
      <c r="B13" s="53"/>
      <c r="D13" s="63">
        <v>0</v>
      </c>
      <c r="E13" s="60"/>
      <c r="F13" s="63">
        <v>0</v>
      </c>
      <c r="G13" s="60"/>
      <c r="H13" s="63">
        <v>0</v>
      </c>
      <c r="I13" s="60"/>
      <c r="J13" s="63">
        <f t="shared" si="0"/>
        <v>0</v>
      </c>
      <c r="K13" s="60"/>
      <c r="L13" s="63">
        <v>0</v>
      </c>
      <c r="M13" s="60"/>
      <c r="N13" s="63">
        <v>0</v>
      </c>
      <c r="O13" s="60"/>
      <c r="P13" s="64">
        <v>0</v>
      </c>
      <c r="Q13" s="64"/>
      <c r="R13" s="60"/>
      <c r="S13" s="63">
        <v>74881151938</v>
      </c>
      <c r="T13" s="60"/>
      <c r="U13" s="63">
        <f t="shared" si="1"/>
        <v>74881151938</v>
      </c>
      <c r="V13" s="60"/>
      <c r="W13" s="63">
        <v>1.92</v>
      </c>
      <c r="Y13" s="24">
        <v>9648984314</v>
      </c>
      <c r="Z13">
        <f t="shared" si="2"/>
        <v>9648984314</v>
      </c>
    </row>
    <row r="14" spans="1:31" ht="21.75" customHeight="1">
      <c r="A14" s="53" t="s">
        <v>50</v>
      </c>
      <c r="B14" s="53"/>
      <c r="D14" s="63">
        <v>0</v>
      </c>
      <c r="E14" s="60"/>
      <c r="F14" s="63">
        <v>-2967114384</v>
      </c>
      <c r="G14" s="60"/>
      <c r="H14" s="63">
        <v>0</v>
      </c>
      <c r="I14" s="60"/>
      <c r="J14" s="63">
        <f t="shared" si="0"/>
        <v>-2967114384</v>
      </c>
      <c r="K14" s="60"/>
      <c r="L14" s="63">
        <v>-0.25</v>
      </c>
      <c r="M14" s="60"/>
      <c r="N14" s="63">
        <v>0</v>
      </c>
      <c r="O14" s="60"/>
      <c r="P14" s="64">
        <v>77977804320</v>
      </c>
      <c r="Q14" s="64"/>
      <c r="R14" s="60"/>
      <c r="S14" s="63">
        <v>0</v>
      </c>
      <c r="T14" s="60"/>
      <c r="U14" s="63">
        <f>N14+P14+S14</f>
        <v>77977804320</v>
      </c>
      <c r="V14" s="60"/>
      <c r="W14" s="63">
        <v>2</v>
      </c>
      <c r="Y14" s="24">
        <v>26725926563</v>
      </c>
      <c r="Z14">
        <f t="shared" si="2"/>
        <v>26725926563</v>
      </c>
      <c r="AA14" s="24">
        <v>25435988064</v>
      </c>
      <c r="AD14">
        <v>-4832225316</v>
      </c>
      <c r="AE14">
        <v>25435988064</v>
      </c>
    </row>
    <row r="15" spans="1:31" ht="21.75" customHeight="1">
      <c r="A15" s="53" t="s">
        <v>172</v>
      </c>
      <c r="B15" s="53"/>
      <c r="D15" s="63">
        <v>0</v>
      </c>
      <c r="E15" s="60"/>
      <c r="F15" s="63">
        <v>-2185313858</v>
      </c>
      <c r="G15" s="60"/>
      <c r="H15" s="63">
        <v>0</v>
      </c>
      <c r="I15" s="60"/>
      <c r="J15" s="63">
        <f t="shared" si="0"/>
        <v>-2185313858</v>
      </c>
      <c r="K15" s="60"/>
      <c r="L15" s="63">
        <v>-0.18</v>
      </c>
      <c r="M15" s="60"/>
      <c r="N15" s="63">
        <v>0</v>
      </c>
      <c r="O15" s="60"/>
      <c r="P15" s="64">
        <v>42928409202</v>
      </c>
      <c r="Q15" s="64"/>
      <c r="R15" s="60"/>
      <c r="S15" s="63">
        <v>0</v>
      </c>
      <c r="T15" s="60"/>
      <c r="U15" s="63">
        <f t="shared" si="1"/>
        <v>42928409202</v>
      </c>
      <c r="V15" s="60"/>
      <c r="W15" s="63">
        <v>1.1000000000000001</v>
      </c>
      <c r="Y15" s="24">
        <v>763740464</v>
      </c>
      <c r="Z15">
        <f t="shared" si="2"/>
        <v>763740464</v>
      </c>
    </row>
    <row r="16" spans="1:31" ht="21.75" customHeight="1">
      <c r="A16" s="53" t="s">
        <v>173</v>
      </c>
      <c r="B16" s="53"/>
      <c r="D16" s="63">
        <v>0</v>
      </c>
      <c r="E16" s="60"/>
      <c r="F16" s="63">
        <v>10967076538</v>
      </c>
      <c r="G16" s="60"/>
      <c r="H16" s="63">
        <v>0</v>
      </c>
      <c r="I16" s="60"/>
      <c r="J16" s="63">
        <f t="shared" si="0"/>
        <v>10967076538</v>
      </c>
      <c r="K16" s="60"/>
      <c r="L16" s="63">
        <v>0.92</v>
      </c>
      <c r="M16" s="60"/>
      <c r="N16" s="63">
        <v>0</v>
      </c>
      <c r="O16" s="60"/>
      <c r="P16" s="64">
        <v>81663926168</v>
      </c>
      <c r="Q16" s="64"/>
      <c r="R16" s="60"/>
      <c r="S16" s="63">
        <v>0</v>
      </c>
      <c r="T16" s="60"/>
      <c r="U16" s="63">
        <f t="shared" si="1"/>
        <v>81663926168</v>
      </c>
      <c r="V16" s="60"/>
      <c r="W16" s="63">
        <v>2.1</v>
      </c>
      <c r="Y16" s="24">
        <v>7981600000</v>
      </c>
      <c r="Z16">
        <f t="shared" si="2"/>
        <v>7981600000</v>
      </c>
      <c r="AA16" s="25">
        <f>AA14-P17</f>
        <v>0</v>
      </c>
    </row>
    <row r="17" spans="1:26" ht="21.75" customHeight="1">
      <c r="A17" s="53" t="s">
        <v>51</v>
      </c>
      <c r="B17" s="53"/>
      <c r="D17" s="63">
        <v>0</v>
      </c>
      <c r="E17" s="60"/>
      <c r="F17" s="63">
        <v>-4832225316</v>
      </c>
      <c r="G17" s="60"/>
      <c r="H17" s="63">
        <v>0</v>
      </c>
      <c r="I17" s="60"/>
      <c r="J17" s="63">
        <f>D17+F17+H17</f>
        <v>-4832225316</v>
      </c>
      <c r="K17" s="60"/>
      <c r="L17" s="63">
        <v>-0.4</v>
      </c>
      <c r="M17" s="60"/>
      <c r="N17" s="63">
        <v>0</v>
      </c>
      <c r="O17" s="60"/>
      <c r="P17" s="64">
        <v>25435988064</v>
      </c>
      <c r="Q17" s="64"/>
      <c r="R17" s="60"/>
      <c r="S17" s="63">
        <v>0</v>
      </c>
      <c r="T17" s="60"/>
      <c r="U17" s="63">
        <f t="shared" si="1"/>
        <v>25435988064</v>
      </c>
      <c r="V17" s="60"/>
      <c r="W17" s="63">
        <v>0.65</v>
      </c>
      <c r="Y17" s="24">
        <v>-2095297774</v>
      </c>
      <c r="Z17">
        <f t="shared" si="2"/>
        <v>-2095297774</v>
      </c>
    </row>
    <row r="18" spans="1:26" ht="21.75" customHeight="1">
      <c r="A18" s="53" t="s">
        <v>49</v>
      </c>
      <c r="B18" s="53"/>
      <c r="D18" s="63">
        <v>0</v>
      </c>
      <c r="E18" s="60"/>
      <c r="F18" s="63">
        <v>-467442751</v>
      </c>
      <c r="G18" s="60"/>
      <c r="H18" s="63">
        <v>0</v>
      </c>
      <c r="I18" s="60"/>
      <c r="J18" s="63">
        <f t="shared" si="0"/>
        <v>-467442751</v>
      </c>
      <c r="K18" s="60"/>
      <c r="L18" s="63">
        <v>-0.04</v>
      </c>
      <c r="M18" s="60"/>
      <c r="N18" s="63">
        <v>0</v>
      </c>
      <c r="O18" s="60"/>
      <c r="P18" s="64">
        <v>9648984314</v>
      </c>
      <c r="Q18" s="64"/>
      <c r="R18" s="60"/>
      <c r="S18" s="63">
        <v>0</v>
      </c>
      <c r="T18" s="60"/>
      <c r="U18" s="63">
        <f t="shared" si="1"/>
        <v>9648984314</v>
      </c>
      <c r="V18" s="60"/>
      <c r="W18" s="63">
        <v>0.25</v>
      </c>
      <c r="Y18" s="24">
        <v>-3793918200</v>
      </c>
      <c r="Z18">
        <f t="shared" si="2"/>
        <v>-3793918200</v>
      </c>
    </row>
    <row r="19" spans="1:26" ht="21.75" customHeight="1">
      <c r="A19" s="53" t="s">
        <v>47</v>
      </c>
      <c r="B19" s="53"/>
      <c r="D19" s="63">
        <v>0</v>
      </c>
      <c r="E19" s="60"/>
      <c r="F19" s="63">
        <v>1559546474</v>
      </c>
      <c r="G19" s="60"/>
      <c r="H19" s="63">
        <v>0</v>
      </c>
      <c r="I19" s="60"/>
      <c r="J19" s="63">
        <f t="shared" si="0"/>
        <v>1559546474</v>
      </c>
      <c r="K19" s="60"/>
      <c r="L19" s="63">
        <v>0.13</v>
      </c>
      <c r="M19" s="60"/>
      <c r="N19" s="63">
        <v>0</v>
      </c>
      <c r="O19" s="60"/>
      <c r="P19" s="64">
        <v>26725926563</v>
      </c>
      <c r="Q19" s="64"/>
      <c r="R19" s="60"/>
      <c r="S19" s="63">
        <v>0</v>
      </c>
      <c r="T19" s="60"/>
      <c r="U19" s="63">
        <f t="shared" si="1"/>
        <v>26725926563</v>
      </c>
      <c r="V19" s="60"/>
      <c r="W19" s="63">
        <v>0.69</v>
      </c>
      <c r="Y19" s="24">
        <v>44387272082</v>
      </c>
      <c r="Z19">
        <f t="shared" si="2"/>
        <v>44387272082</v>
      </c>
    </row>
    <row r="20" spans="1:26" ht="21.75" customHeight="1">
      <c r="A20" s="53" t="s">
        <v>45</v>
      </c>
      <c r="B20" s="53"/>
      <c r="D20" s="63">
        <v>0</v>
      </c>
      <c r="E20" s="60"/>
      <c r="F20" s="63">
        <v>7698642340</v>
      </c>
      <c r="G20" s="60"/>
      <c r="H20" s="63">
        <v>0</v>
      </c>
      <c r="I20" s="60"/>
      <c r="J20" s="63">
        <f t="shared" si="0"/>
        <v>7698642340</v>
      </c>
      <c r="K20" s="60"/>
      <c r="L20" s="63">
        <v>0.64</v>
      </c>
      <c r="M20" s="60"/>
      <c r="N20" s="63">
        <v>0</v>
      </c>
      <c r="O20" s="60"/>
      <c r="P20" s="64">
        <v>763740464</v>
      </c>
      <c r="Q20" s="64"/>
      <c r="R20" s="60"/>
      <c r="S20" s="63">
        <v>0</v>
      </c>
      <c r="T20" s="60"/>
      <c r="U20" s="63">
        <f t="shared" si="1"/>
        <v>763740464</v>
      </c>
      <c r="V20" s="60"/>
      <c r="W20" s="63">
        <v>0.02</v>
      </c>
      <c r="Y20" s="24">
        <v>6293476011</v>
      </c>
      <c r="Z20">
        <f t="shared" si="2"/>
        <v>6293476011</v>
      </c>
    </row>
    <row r="21" spans="1:26" ht="21.75" customHeight="1">
      <c r="A21" s="53" t="s">
        <v>42</v>
      </c>
      <c r="B21" s="53"/>
      <c r="D21" s="63">
        <v>0</v>
      </c>
      <c r="E21" s="60"/>
      <c r="F21" s="63">
        <v>-2284733000</v>
      </c>
      <c r="G21" s="60"/>
      <c r="H21" s="63">
        <v>0</v>
      </c>
      <c r="I21" s="60"/>
      <c r="J21" s="63">
        <f t="shared" si="0"/>
        <v>-2284733000</v>
      </c>
      <c r="K21" s="60"/>
      <c r="L21" s="63">
        <v>-0.19</v>
      </c>
      <c r="M21" s="60"/>
      <c r="N21" s="63">
        <v>0</v>
      </c>
      <c r="O21" s="60"/>
      <c r="P21" s="64">
        <v>7981600000</v>
      </c>
      <c r="Q21" s="64"/>
      <c r="R21" s="60"/>
      <c r="S21" s="63">
        <v>0</v>
      </c>
      <c r="T21" s="60"/>
      <c r="U21" s="63">
        <f t="shared" si="1"/>
        <v>7981600000</v>
      </c>
      <c r="V21" s="60"/>
      <c r="W21" s="63">
        <v>0.21</v>
      </c>
    </row>
    <row r="22" spans="1:26" ht="21.75" customHeight="1">
      <c r="A22" s="53" t="s">
        <v>43</v>
      </c>
      <c r="B22" s="53"/>
      <c r="D22" s="63">
        <v>0</v>
      </c>
      <c r="E22" s="60"/>
      <c r="F22" s="63">
        <v>-3657568200</v>
      </c>
      <c r="G22" s="60"/>
      <c r="H22" s="63">
        <v>0</v>
      </c>
      <c r="I22" s="60"/>
      <c r="J22" s="63">
        <f t="shared" si="0"/>
        <v>-3657568200</v>
      </c>
      <c r="K22" s="60"/>
      <c r="L22" s="63">
        <v>-0.31</v>
      </c>
      <c r="M22" s="60"/>
      <c r="N22" s="63">
        <v>0</v>
      </c>
      <c r="O22" s="60"/>
      <c r="P22" s="64">
        <v>-3793918200</v>
      </c>
      <c r="Q22" s="64"/>
      <c r="R22" s="60"/>
      <c r="S22" s="63">
        <v>0</v>
      </c>
      <c r="T22" s="60"/>
      <c r="U22" s="63">
        <f t="shared" si="1"/>
        <v>-3793918200</v>
      </c>
      <c r="V22" s="60"/>
      <c r="W22" s="63">
        <v>-0.1</v>
      </c>
    </row>
    <row r="23" spans="1:26" ht="21.75" customHeight="1">
      <c r="A23" s="53" t="s">
        <v>48</v>
      </c>
      <c r="B23" s="53"/>
      <c r="D23" s="63">
        <v>0</v>
      </c>
      <c r="E23" s="60"/>
      <c r="F23" s="63">
        <v>56025833410</v>
      </c>
      <c r="G23" s="60"/>
      <c r="H23" s="63">
        <v>0</v>
      </c>
      <c r="I23" s="60"/>
      <c r="J23" s="63">
        <f t="shared" si="0"/>
        <v>56025833410</v>
      </c>
      <c r="K23" s="60"/>
      <c r="L23" s="63">
        <v>4.68</v>
      </c>
      <c r="M23" s="60"/>
      <c r="N23" s="63">
        <v>0</v>
      </c>
      <c r="O23" s="60"/>
      <c r="P23" s="64">
        <v>44387272082</v>
      </c>
      <c r="Q23" s="64"/>
      <c r="R23" s="60"/>
      <c r="S23" s="63">
        <v>0</v>
      </c>
      <c r="T23" s="60"/>
      <c r="U23" s="63">
        <f t="shared" si="1"/>
        <v>44387272082</v>
      </c>
      <c r="V23" s="60"/>
      <c r="W23" s="63">
        <v>1.1399999999999999</v>
      </c>
    </row>
    <row r="24" spans="1:26" ht="21.75" customHeight="1">
      <c r="A24" s="50" t="s">
        <v>44</v>
      </c>
      <c r="B24" s="50"/>
      <c r="D24" s="65">
        <v>0</v>
      </c>
      <c r="E24" s="60"/>
      <c r="F24" s="65">
        <v>7332875300</v>
      </c>
      <c r="G24" s="60"/>
      <c r="H24" s="65">
        <v>0</v>
      </c>
      <c r="I24" s="60"/>
      <c r="J24" s="65">
        <f t="shared" si="0"/>
        <v>7332875300</v>
      </c>
      <c r="K24" s="60"/>
      <c r="L24" s="65">
        <v>0.61</v>
      </c>
      <c r="M24" s="60"/>
      <c r="N24" s="65">
        <v>0</v>
      </c>
      <c r="O24" s="60"/>
      <c r="P24" s="64">
        <v>6293476011</v>
      </c>
      <c r="Q24" s="66"/>
      <c r="R24" s="60"/>
      <c r="S24" s="65">
        <v>0</v>
      </c>
      <c r="T24" s="60"/>
      <c r="U24" s="65">
        <f t="shared" si="1"/>
        <v>6293476011</v>
      </c>
      <c r="V24" s="60"/>
      <c r="W24" s="65">
        <v>0.16</v>
      </c>
    </row>
    <row r="25" spans="1:26" ht="21.75" customHeight="1" thickBot="1">
      <c r="A25" s="48" t="s">
        <v>21</v>
      </c>
      <c r="B25" s="48"/>
      <c r="D25" s="67">
        <f>SUM(D9:D24)</f>
        <v>0</v>
      </c>
      <c r="E25" s="67">
        <f t="shared" ref="E25:W25" si="3">SUM(E9:E24)</f>
        <v>0</v>
      </c>
      <c r="F25" s="67">
        <f t="shared" si="3"/>
        <v>77931225088</v>
      </c>
      <c r="G25" s="67">
        <f t="shared" si="3"/>
        <v>0</v>
      </c>
      <c r="H25" s="67">
        <f t="shared" si="3"/>
        <v>0</v>
      </c>
      <c r="I25" s="67">
        <f t="shared" si="3"/>
        <v>0</v>
      </c>
      <c r="J25" s="67">
        <f t="shared" si="3"/>
        <v>77931225088</v>
      </c>
      <c r="K25" s="67">
        <f t="shared" si="3"/>
        <v>0</v>
      </c>
      <c r="L25" s="67">
        <f t="shared" si="3"/>
        <v>6.5100000000000007</v>
      </c>
      <c r="M25" s="67">
        <f t="shared" si="3"/>
        <v>0</v>
      </c>
      <c r="N25" s="67">
        <f t="shared" si="3"/>
        <v>0</v>
      </c>
      <c r="O25" s="67">
        <f t="shared" si="3"/>
        <v>0</v>
      </c>
      <c r="P25" s="67">
        <f t="shared" si="3"/>
        <v>317917911214</v>
      </c>
      <c r="Q25" s="67">
        <f>SUM(P9:Q24)</f>
        <v>317917911214</v>
      </c>
      <c r="R25" s="67">
        <f t="shared" si="3"/>
        <v>0</v>
      </c>
      <c r="S25" s="67">
        <f t="shared" si="3"/>
        <v>81538562623</v>
      </c>
      <c r="T25" s="67">
        <f t="shared" si="3"/>
        <v>0</v>
      </c>
      <c r="U25" s="67">
        <f t="shared" si="3"/>
        <v>399456473837</v>
      </c>
      <c r="V25" s="67">
        <f t="shared" si="3"/>
        <v>0</v>
      </c>
      <c r="W25" s="67">
        <f t="shared" si="3"/>
        <v>10.25</v>
      </c>
    </row>
    <row r="26" spans="1:26" ht="13.5" thickTop="1">
      <c r="D26" s="60">
        <f>SUM(D9:D25)</f>
        <v>0</v>
      </c>
      <c r="E26" s="60"/>
      <c r="F26" s="60">
        <f>'درآمد ناشی از تغییر قیمت اوراق'!U21</f>
        <v>77931225088</v>
      </c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>
        <f>'درآمد ناشی از تغییر قیمت اوراق'!T21</f>
        <v>317917911214</v>
      </c>
      <c r="R26" s="60"/>
      <c r="S26" s="60">
        <f>'درآمد ناشی از فروش'!T12</f>
        <v>213283341782</v>
      </c>
      <c r="T26" s="60"/>
      <c r="U26" s="60"/>
      <c r="V26" s="60"/>
      <c r="W26" s="60"/>
    </row>
    <row r="27" spans="1:26">
      <c r="D27" s="60"/>
      <c r="E27" s="60"/>
      <c r="F27" s="60">
        <f>F25-F26</f>
        <v>0</v>
      </c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>
        <f>Q25-Q26</f>
        <v>0</v>
      </c>
      <c r="R27" s="60"/>
      <c r="S27" s="60">
        <f>S25-S26</f>
        <v>-131744779159</v>
      </c>
      <c r="T27" s="60"/>
      <c r="U27" s="60"/>
      <c r="V27" s="60"/>
      <c r="W27" s="60"/>
    </row>
    <row r="28" spans="1:26"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</row>
  </sheetData>
  <mergeCells count="43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5:B25"/>
    <mergeCell ref="A22:B22"/>
    <mergeCell ref="P22:Q22"/>
    <mergeCell ref="A23:B23"/>
    <mergeCell ref="P23:Q23"/>
    <mergeCell ref="A24:B24"/>
    <mergeCell ref="P24:Q24"/>
  </mergeCells>
  <pageMargins left="0.39" right="0.39" top="0.39" bottom="0.39" header="0" footer="0"/>
  <pageSetup paperSize="0" fitToHeight="0" orientation="landscape"/>
  <ignoredErrors>
    <ignoredError sqref="Q25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  <pageSetUpPr fitToPage="1"/>
  </sheetPr>
  <dimension ref="A1:U36"/>
  <sheetViews>
    <sheetView rightToLeft="1" workbookViewId="0">
      <selection activeCell="J20" sqref="J20"/>
    </sheetView>
  </sheetViews>
  <sheetFormatPr defaultRowHeight="12.75"/>
  <cols>
    <col min="1" max="1" width="5.140625" customWidth="1"/>
    <col min="2" max="2" width="21.5703125" customWidth="1"/>
    <col min="3" max="3" width="1.28515625" customWidth="1"/>
    <col min="4" max="4" width="16.28515625" bestFit="1" customWidth="1"/>
    <col min="5" max="5" width="1.28515625" customWidth="1"/>
    <col min="6" max="6" width="17.42578125" bestFit="1" customWidth="1"/>
    <col min="7" max="7" width="1.28515625" customWidth="1"/>
    <col min="8" max="8" width="15.140625" bestFit="1" customWidth="1"/>
    <col min="9" max="9" width="1.28515625" customWidth="1"/>
    <col min="10" max="10" width="19.42578125" customWidth="1"/>
    <col min="11" max="11" width="1.28515625" customWidth="1"/>
    <col min="12" max="12" width="18.42578125" bestFit="1" customWidth="1"/>
    <col min="13" max="13" width="1.28515625" customWidth="1"/>
    <col min="14" max="14" width="16.7109375" bestFit="1" customWidth="1"/>
    <col min="15" max="15" width="1.28515625" customWidth="1"/>
    <col min="16" max="16" width="16.5703125" bestFit="1" customWidth="1"/>
    <col min="17" max="17" width="1.28515625" customWidth="1"/>
    <col min="18" max="18" width="19.42578125" customWidth="1"/>
    <col min="19" max="19" width="0.28515625" customWidth="1"/>
    <col min="21" max="21" width="18.7109375" style="24" bestFit="1" customWidth="1"/>
  </cols>
  <sheetData>
    <row r="1" spans="1:21" ht="29.1" customHeight="1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</row>
    <row r="2" spans="1:21" ht="21.75" customHeight="1">
      <c r="A2" s="43" t="s">
        <v>139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21" ht="21.75" customHeight="1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1:21" ht="14.45" customHeight="1"/>
    <row r="5" spans="1:21" ht="14.45" customHeight="1">
      <c r="A5" s="1" t="s">
        <v>174</v>
      </c>
      <c r="B5" s="44" t="s">
        <v>175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spans="1:21" ht="14.45" customHeight="1">
      <c r="D6" s="45" t="s">
        <v>158</v>
      </c>
      <c r="E6" s="45"/>
      <c r="F6" s="45"/>
      <c r="G6" s="45"/>
      <c r="H6" s="45"/>
      <c r="I6" s="45"/>
      <c r="J6" s="45"/>
      <c r="L6" s="45" t="s">
        <v>159</v>
      </c>
      <c r="M6" s="45"/>
      <c r="N6" s="45"/>
      <c r="O6" s="45"/>
      <c r="P6" s="45"/>
      <c r="Q6" s="45"/>
      <c r="R6" s="45"/>
    </row>
    <row r="7" spans="1:21" ht="14.45" customHeight="1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21" ht="14.45" customHeight="1">
      <c r="A8" s="45" t="s">
        <v>176</v>
      </c>
      <c r="B8" s="45"/>
      <c r="D8" s="2" t="s">
        <v>177</v>
      </c>
      <c r="F8" s="2" t="s">
        <v>162</v>
      </c>
      <c r="H8" s="2" t="s">
        <v>163</v>
      </c>
      <c r="J8" s="2" t="s">
        <v>21</v>
      </c>
      <c r="L8" s="2" t="s">
        <v>177</v>
      </c>
      <c r="N8" s="2" t="s">
        <v>162</v>
      </c>
      <c r="P8" s="2" t="s">
        <v>163</v>
      </c>
      <c r="R8" s="2" t="s">
        <v>21</v>
      </c>
    </row>
    <row r="9" spans="1:21" ht="21.75" customHeight="1">
      <c r="A9" s="49" t="s">
        <v>178</v>
      </c>
      <c r="B9" s="49"/>
      <c r="D9" s="59">
        <v>0</v>
      </c>
      <c r="E9" s="60"/>
      <c r="F9" s="59">
        <v>0</v>
      </c>
      <c r="G9" s="60"/>
      <c r="H9" s="59">
        <v>0</v>
      </c>
      <c r="I9" s="60"/>
      <c r="J9" s="59">
        <f>D9+F9+H9</f>
        <v>0</v>
      </c>
      <c r="K9" s="60"/>
      <c r="L9" s="59">
        <v>0</v>
      </c>
      <c r="M9" s="60"/>
      <c r="N9" s="59">
        <v>0</v>
      </c>
      <c r="O9" s="60"/>
      <c r="P9" s="59">
        <v>6726962985</v>
      </c>
      <c r="Q9" s="60"/>
      <c r="R9" s="59">
        <f>L9+N9+P9</f>
        <v>6726962985</v>
      </c>
      <c r="S9" s="60"/>
      <c r="T9" s="60"/>
      <c r="U9" s="24">
        <v>2553710665</v>
      </c>
    </row>
    <row r="10" spans="1:21" ht="21.75" customHeight="1">
      <c r="A10" s="53" t="s">
        <v>179</v>
      </c>
      <c r="B10" s="53"/>
      <c r="D10" s="63">
        <v>0</v>
      </c>
      <c r="E10" s="60"/>
      <c r="F10" s="63">
        <v>0</v>
      </c>
      <c r="G10" s="60"/>
      <c r="H10" s="63">
        <v>0</v>
      </c>
      <c r="I10" s="60"/>
      <c r="J10" s="63">
        <f t="shared" ref="J10:J32" si="0">D10+F10+H10</f>
        <v>0</v>
      </c>
      <c r="K10" s="60"/>
      <c r="L10" s="63">
        <v>9952522269</v>
      </c>
      <c r="M10" s="60"/>
      <c r="N10" s="63">
        <v>0</v>
      </c>
      <c r="O10" s="60"/>
      <c r="P10" s="63">
        <v>3807650498</v>
      </c>
      <c r="Q10" s="60"/>
      <c r="R10" s="63">
        <f t="shared" ref="R10:R32" si="1">L10+N10+P10</f>
        <v>13760172767</v>
      </c>
      <c r="S10" s="60"/>
      <c r="T10" s="60"/>
      <c r="U10" s="24">
        <v>0</v>
      </c>
    </row>
    <row r="11" spans="1:21" ht="21.75" customHeight="1">
      <c r="A11" s="53" t="s">
        <v>180</v>
      </c>
      <c r="B11" s="53"/>
      <c r="D11" s="63">
        <v>0</v>
      </c>
      <c r="E11" s="60"/>
      <c r="F11" s="63">
        <v>0</v>
      </c>
      <c r="G11" s="60"/>
      <c r="H11" s="63">
        <v>0</v>
      </c>
      <c r="I11" s="60"/>
      <c r="J11" s="63">
        <f t="shared" si="0"/>
        <v>0</v>
      </c>
      <c r="K11" s="60"/>
      <c r="L11" s="63">
        <v>32333914718</v>
      </c>
      <c r="M11" s="60"/>
      <c r="N11" s="63">
        <v>0</v>
      </c>
      <c r="O11" s="60"/>
      <c r="P11" s="63">
        <v>18265102266</v>
      </c>
      <c r="Q11" s="60"/>
      <c r="R11" s="63">
        <f t="shared" si="1"/>
        <v>50599016984</v>
      </c>
      <c r="S11" s="60"/>
      <c r="T11" s="60"/>
      <c r="U11" s="24">
        <v>4363625987</v>
      </c>
    </row>
    <row r="12" spans="1:21" ht="21.75" customHeight="1">
      <c r="A12" s="53" t="s">
        <v>181</v>
      </c>
      <c r="B12" s="53"/>
      <c r="D12" s="63">
        <v>0</v>
      </c>
      <c r="E12" s="60"/>
      <c r="F12" s="63">
        <v>0</v>
      </c>
      <c r="G12" s="60"/>
      <c r="H12" s="63">
        <v>0</v>
      </c>
      <c r="I12" s="60"/>
      <c r="J12" s="63">
        <f t="shared" si="0"/>
        <v>0</v>
      </c>
      <c r="K12" s="60"/>
      <c r="L12" s="63">
        <v>4616691740</v>
      </c>
      <c r="M12" s="60"/>
      <c r="N12" s="63">
        <v>0</v>
      </c>
      <c r="O12" s="60"/>
      <c r="P12" s="63">
        <v>39000002</v>
      </c>
      <c r="Q12" s="60"/>
      <c r="R12" s="63">
        <f t="shared" si="1"/>
        <v>4655691742</v>
      </c>
      <c r="S12" s="60"/>
      <c r="T12" s="60"/>
      <c r="U12" s="24">
        <v>-128342026056</v>
      </c>
    </row>
    <row r="13" spans="1:21" ht="21.75" customHeight="1">
      <c r="A13" s="53" t="s">
        <v>110</v>
      </c>
      <c r="B13" s="53"/>
      <c r="D13" s="63">
        <v>24863017320</v>
      </c>
      <c r="E13" s="60"/>
      <c r="F13" s="63">
        <v>-527712900</v>
      </c>
      <c r="G13" s="60"/>
      <c r="H13" s="63">
        <v>0</v>
      </c>
      <c r="I13" s="60"/>
      <c r="J13" s="63">
        <f t="shared" si="0"/>
        <v>24335304420</v>
      </c>
      <c r="K13" s="60"/>
      <c r="L13" s="63">
        <v>45007776600</v>
      </c>
      <c r="M13" s="60"/>
      <c r="N13" s="63">
        <v>10727235975</v>
      </c>
      <c r="O13" s="60"/>
      <c r="P13" s="63">
        <v>0</v>
      </c>
      <c r="Q13" s="60"/>
      <c r="R13" s="63">
        <f t="shared" si="1"/>
        <v>55735012575</v>
      </c>
      <c r="S13" s="60"/>
      <c r="T13" s="60"/>
      <c r="U13" s="24">
        <v>4071935161</v>
      </c>
    </row>
    <row r="14" spans="1:21" ht="21.75" customHeight="1">
      <c r="A14" s="53" t="s">
        <v>108</v>
      </c>
      <c r="B14" s="53"/>
      <c r="D14" s="63">
        <v>39694769600</v>
      </c>
      <c r="E14" s="60"/>
      <c r="F14" s="63">
        <v>4386613481</v>
      </c>
      <c r="G14" s="60"/>
      <c r="H14" s="63">
        <v>0</v>
      </c>
      <c r="I14" s="60"/>
      <c r="J14" s="63">
        <f t="shared" si="0"/>
        <v>44081383081</v>
      </c>
      <c r="K14" s="60"/>
      <c r="L14" s="63">
        <v>99472593730</v>
      </c>
      <c r="M14" s="60"/>
      <c r="N14" s="63">
        <v>10612185437</v>
      </c>
      <c r="O14" s="60"/>
      <c r="P14" s="63">
        <v>0</v>
      </c>
      <c r="Q14" s="60"/>
      <c r="R14" s="63">
        <f t="shared" si="1"/>
        <v>110084779167</v>
      </c>
      <c r="S14" s="60"/>
      <c r="T14" s="60"/>
      <c r="U14" s="24">
        <v>96369364399</v>
      </c>
    </row>
    <row r="15" spans="1:21" ht="21.75" customHeight="1">
      <c r="A15" s="53" t="s">
        <v>105</v>
      </c>
      <c r="B15" s="53"/>
      <c r="D15" s="63">
        <v>12267435448</v>
      </c>
      <c r="E15" s="60"/>
      <c r="F15" s="63">
        <v>21322599528</v>
      </c>
      <c r="G15" s="60"/>
      <c r="H15" s="63">
        <v>0</v>
      </c>
      <c r="I15" s="60"/>
      <c r="J15" s="63">
        <f t="shared" si="0"/>
        <v>33590034976</v>
      </c>
      <c r="K15" s="60"/>
      <c r="L15" s="63">
        <v>49766098314</v>
      </c>
      <c r="M15" s="60"/>
      <c r="N15" s="63">
        <v>35866087205</v>
      </c>
      <c r="O15" s="60"/>
      <c r="P15" s="63">
        <v>0</v>
      </c>
      <c r="Q15" s="60"/>
      <c r="R15" s="63">
        <f t="shared" si="1"/>
        <v>85632185519</v>
      </c>
      <c r="S15" s="60"/>
      <c r="T15" s="60"/>
      <c r="U15" s="24">
        <v>13825423</v>
      </c>
    </row>
    <row r="16" spans="1:21" ht="21.75" customHeight="1">
      <c r="A16" s="53" t="s">
        <v>102</v>
      </c>
      <c r="B16" s="53"/>
      <c r="D16" s="63">
        <v>22289301196</v>
      </c>
      <c r="E16" s="60"/>
      <c r="F16" s="63">
        <v>24216425155</v>
      </c>
      <c r="G16" s="60"/>
      <c r="H16" s="63">
        <v>0</v>
      </c>
      <c r="I16" s="60"/>
      <c r="J16" s="63">
        <f t="shared" si="0"/>
        <v>46505726351</v>
      </c>
      <c r="K16" s="60"/>
      <c r="L16" s="63">
        <v>98657161505</v>
      </c>
      <c r="M16" s="60"/>
      <c r="N16" s="63">
        <v>51531164685</v>
      </c>
      <c r="O16" s="60"/>
      <c r="P16" s="63">
        <v>0</v>
      </c>
      <c r="Q16" s="60"/>
      <c r="R16" s="63">
        <f t="shared" si="1"/>
        <v>150188326190</v>
      </c>
      <c r="S16" s="60"/>
      <c r="T16" s="60"/>
      <c r="U16" s="24">
        <v>-3472111012</v>
      </c>
    </row>
    <row r="17" spans="1:21" ht="21.75" customHeight="1">
      <c r="A17" s="53" t="s">
        <v>99</v>
      </c>
      <c r="B17" s="53"/>
      <c r="D17" s="63">
        <v>22320934968</v>
      </c>
      <c r="E17" s="60"/>
      <c r="F17" s="63">
        <v>56659874432</v>
      </c>
      <c r="G17" s="60"/>
      <c r="H17" s="63">
        <v>0</v>
      </c>
      <c r="I17" s="60"/>
      <c r="J17" s="63">
        <f t="shared" si="0"/>
        <v>78980809400</v>
      </c>
      <c r="K17" s="60"/>
      <c r="L17" s="63">
        <v>97467974659</v>
      </c>
      <c r="M17" s="60"/>
      <c r="N17" s="63">
        <v>16925431790</v>
      </c>
      <c r="O17" s="60"/>
      <c r="P17" s="63">
        <v>0</v>
      </c>
      <c r="Q17" s="60"/>
      <c r="R17" s="63">
        <f t="shared" si="1"/>
        <v>114393406449</v>
      </c>
      <c r="S17" s="60"/>
      <c r="T17" s="60"/>
      <c r="U17" s="24">
        <v>4882793536</v>
      </c>
    </row>
    <row r="18" spans="1:21" ht="21.75" customHeight="1">
      <c r="A18" s="53" t="s">
        <v>96</v>
      </c>
      <c r="B18" s="53"/>
      <c r="D18" s="63">
        <v>11581366446</v>
      </c>
      <c r="E18" s="60"/>
      <c r="F18" s="63">
        <v>0</v>
      </c>
      <c r="G18" s="60"/>
      <c r="H18" s="63">
        <v>0</v>
      </c>
      <c r="I18" s="60"/>
      <c r="J18" s="63">
        <f t="shared" si="0"/>
        <v>11581366446</v>
      </c>
      <c r="K18" s="60"/>
      <c r="L18" s="63">
        <v>48493297851</v>
      </c>
      <c r="M18" s="60"/>
      <c r="N18" s="63">
        <v>-5310510838</v>
      </c>
      <c r="O18" s="60"/>
      <c r="P18" s="63">
        <v>0</v>
      </c>
      <c r="Q18" s="60"/>
      <c r="R18" s="63">
        <f t="shared" si="1"/>
        <v>43182787013</v>
      </c>
      <c r="S18" s="60"/>
      <c r="T18" s="60"/>
      <c r="U18" s="24">
        <v>12845011725</v>
      </c>
    </row>
    <row r="19" spans="1:21" ht="21.75" customHeight="1">
      <c r="A19" s="53" t="s">
        <v>93</v>
      </c>
      <c r="B19" s="53"/>
      <c r="D19" s="63">
        <v>23751690354</v>
      </c>
      <c r="E19" s="60"/>
      <c r="F19" s="63">
        <v>12845011725</v>
      </c>
      <c r="G19" s="60"/>
      <c r="H19" s="63">
        <v>0</v>
      </c>
      <c r="I19" s="60"/>
      <c r="J19" s="63">
        <f t="shared" si="0"/>
        <v>36596702079</v>
      </c>
      <c r="K19" s="60"/>
      <c r="L19" s="63">
        <v>98143374715</v>
      </c>
      <c r="M19" s="60"/>
      <c r="N19" s="63">
        <v>25677430301</v>
      </c>
      <c r="O19" s="60"/>
      <c r="P19" s="63">
        <v>0</v>
      </c>
      <c r="Q19" s="60"/>
      <c r="R19" s="63">
        <f t="shared" si="1"/>
        <v>123820805016</v>
      </c>
      <c r="S19" s="60"/>
      <c r="T19" s="60"/>
      <c r="U19" s="24">
        <v>0</v>
      </c>
    </row>
    <row r="20" spans="1:21" ht="21.75" customHeight="1">
      <c r="A20" s="53" t="s">
        <v>90</v>
      </c>
      <c r="B20" s="53"/>
      <c r="D20" s="63">
        <v>19279506856</v>
      </c>
      <c r="E20" s="60"/>
      <c r="F20" s="63">
        <v>4882793536</v>
      </c>
      <c r="G20" s="60"/>
      <c r="H20" s="63">
        <v>0</v>
      </c>
      <c r="I20" s="60"/>
      <c r="J20" s="63">
        <f t="shared" si="0"/>
        <v>24162300392</v>
      </c>
      <c r="K20" s="60"/>
      <c r="L20" s="63">
        <v>74410319992</v>
      </c>
      <c r="M20" s="60"/>
      <c r="N20" s="63">
        <v>28461415685</v>
      </c>
      <c r="O20" s="60"/>
      <c r="P20" s="63">
        <v>0</v>
      </c>
      <c r="Q20" s="60"/>
      <c r="R20" s="63">
        <f t="shared" si="1"/>
        <v>102871735677</v>
      </c>
      <c r="S20" s="60"/>
      <c r="T20" s="60"/>
      <c r="U20" s="24">
        <v>56659874432</v>
      </c>
    </row>
    <row r="21" spans="1:21" ht="21.75" customHeight="1">
      <c r="A21" s="53" t="s">
        <v>87</v>
      </c>
      <c r="B21" s="53"/>
      <c r="D21" s="63">
        <v>42122470</v>
      </c>
      <c r="E21" s="60"/>
      <c r="F21" s="63">
        <v>13825423</v>
      </c>
      <c r="G21" s="60"/>
      <c r="H21" s="63">
        <v>0</v>
      </c>
      <c r="I21" s="60"/>
      <c r="J21" s="63">
        <f t="shared" si="0"/>
        <v>55947893</v>
      </c>
      <c r="K21" s="60"/>
      <c r="L21" s="63">
        <v>161039901</v>
      </c>
      <c r="M21" s="60"/>
      <c r="N21" s="63">
        <v>54707237</v>
      </c>
      <c r="O21" s="60"/>
      <c r="P21" s="63">
        <v>0</v>
      </c>
      <c r="Q21" s="60"/>
      <c r="R21" s="63">
        <f t="shared" si="1"/>
        <v>215747138</v>
      </c>
      <c r="S21" s="60"/>
      <c r="T21" s="60"/>
      <c r="U21" s="24">
        <v>24216425155</v>
      </c>
    </row>
    <row r="22" spans="1:21" ht="21.75" customHeight="1">
      <c r="A22" s="53" t="s">
        <v>84</v>
      </c>
      <c r="B22" s="53"/>
      <c r="D22" s="63">
        <v>12022528140</v>
      </c>
      <c r="E22" s="60"/>
      <c r="F22" s="63">
        <v>-3472111012</v>
      </c>
      <c r="G22" s="60"/>
      <c r="H22" s="63">
        <v>0</v>
      </c>
      <c r="I22" s="60"/>
      <c r="J22" s="63">
        <f t="shared" si="0"/>
        <v>8550417128</v>
      </c>
      <c r="K22" s="60"/>
      <c r="L22" s="63">
        <v>44658655200</v>
      </c>
      <c r="M22" s="60"/>
      <c r="N22" s="63">
        <v>5648926725</v>
      </c>
      <c r="O22" s="60"/>
      <c r="P22" s="63">
        <v>0</v>
      </c>
      <c r="Q22" s="60"/>
      <c r="R22" s="63">
        <f t="shared" si="1"/>
        <v>50307581925</v>
      </c>
      <c r="S22" s="60"/>
      <c r="T22" s="60"/>
      <c r="U22" s="24">
        <v>21322599528</v>
      </c>
    </row>
    <row r="23" spans="1:21" ht="21.75" customHeight="1">
      <c r="A23" s="53" t="s">
        <v>81</v>
      </c>
      <c r="B23" s="53"/>
      <c r="D23" s="63">
        <v>48106091277</v>
      </c>
      <c r="E23" s="60"/>
      <c r="F23" s="63">
        <v>96369364399</v>
      </c>
      <c r="G23" s="60"/>
      <c r="H23" s="63">
        <v>0</v>
      </c>
      <c r="I23" s="60"/>
      <c r="J23" s="63">
        <f t="shared" si="0"/>
        <v>144475455676</v>
      </c>
      <c r="K23" s="60"/>
      <c r="L23" s="63">
        <v>179072586158</v>
      </c>
      <c r="M23" s="60"/>
      <c r="N23" s="63">
        <v>-86395279019</v>
      </c>
      <c r="O23" s="60"/>
      <c r="P23" s="63">
        <v>0</v>
      </c>
      <c r="Q23" s="60"/>
      <c r="R23" s="63">
        <f t="shared" si="1"/>
        <v>92677307139</v>
      </c>
      <c r="S23" s="60"/>
      <c r="T23" s="60"/>
      <c r="U23" s="24">
        <v>48904606710</v>
      </c>
    </row>
    <row r="24" spans="1:21" ht="21.75" customHeight="1">
      <c r="A24" s="53" t="s">
        <v>78</v>
      </c>
      <c r="B24" s="53"/>
      <c r="D24" s="63">
        <v>18149633493</v>
      </c>
      <c r="E24" s="60"/>
      <c r="F24" s="63">
        <v>4071935161</v>
      </c>
      <c r="G24" s="60"/>
      <c r="H24" s="63">
        <v>0</v>
      </c>
      <c r="I24" s="60"/>
      <c r="J24" s="63">
        <f t="shared" si="0"/>
        <v>22221568654</v>
      </c>
      <c r="K24" s="60"/>
      <c r="L24" s="63">
        <v>62118550099</v>
      </c>
      <c r="M24" s="60"/>
      <c r="N24" s="63">
        <v>16287740643</v>
      </c>
      <c r="O24" s="60"/>
      <c r="P24" s="63">
        <v>0</v>
      </c>
      <c r="Q24" s="60"/>
      <c r="R24" s="63">
        <f t="shared" si="1"/>
        <v>78406290742</v>
      </c>
      <c r="S24" s="60"/>
      <c r="T24" s="60"/>
      <c r="U24" s="24">
        <v>4386613481</v>
      </c>
    </row>
    <row r="25" spans="1:21" ht="21.75" customHeight="1">
      <c r="A25" s="53" t="s">
        <v>75</v>
      </c>
      <c r="B25" s="53"/>
      <c r="D25" s="63">
        <v>29852187582</v>
      </c>
      <c r="E25" s="60"/>
      <c r="F25" s="63">
        <v>-128342026056</v>
      </c>
      <c r="G25" s="60"/>
      <c r="H25" s="63">
        <v>0</v>
      </c>
      <c r="I25" s="60"/>
      <c r="J25" s="63">
        <f t="shared" si="0"/>
        <v>-98489838474</v>
      </c>
      <c r="K25" s="60"/>
      <c r="L25" s="63">
        <v>110976067104</v>
      </c>
      <c r="M25" s="60"/>
      <c r="N25" s="63">
        <v>-89040907666</v>
      </c>
      <c r="O25" s="60"/>
      <c r="P25" s="63">
        <v>0</v>
      </c>
      <c r="Q25" s="60"/>
      <c r="R25" s="63">
        <f t="shared" si="1"/>
        <v>21935159438</v>
      </c>
      <c r="S25" s="60"/>
      <c r="T25" s="60"/>
      <c r="U25" s="24">
        <v>-527712900</v>
      </c>
    </row>
    <row r="26" spans="1:21" ht="21.75" customHeight="1">
      <c r="A26" s="53" t="s">
        <v>72</v>
      </c>
      <c r="B26" s="53"/>
      <c r="D26" s="63">
        <v>7647829256</v>
      </c>
      <c r="E26" s="60"/>
      <c r="F26" s="63">
        <v>4363625987</v>
      </c>
      <c r="G26" s="60"/>
      <c r="H26" s="63">
        <v>0</v>
      </c>
      <c r="I26" s="60"/>
      <c r="J26" s="63">
        <f t="shared" si="0"/>
        <v>12011455243</v>
      </c>
      <c r="K26" s="60"/>
      <c r="L26" s="63">
        <v>28451160286</v>
      </c>
      <c r="M26" s="60"/>
      <c r="N26" s="63">
        <v>7691815300</v>
      </c>
      <c r="O26" s="60"/>
      <c r="P26" s="63">
        <v>0</v>
      </c>
      <c r="Q26" s="60"/>
      <c r="R26" s="63">
        <f t="shared" si="1"/>
        <v>36142975586</v>
      </c>
      <c r="S26" s="60"/>
      <c r="T26" s="60"/>
      <c r="U26" s="24">
        <v>6015991372</v>
      </c>
    </row>
    <row r="27" spans="1:21" ht="21.75" customHeight="1">
      <c r="A27" s="53" t="s">
        <v>69</v>
      </c>
      <c r="B27" s="53"/>
      <c r="D27" s="63">
        <v>22068351936</v>
      </c>
      <c r="E27" s="60"/>
      <c r="F27" s="63">
        <v>0</v>
      </c>
      <c r="G27" s="60"/>
      <c r="H27" s="63">
        <v>0</v>
      </c>
      <c r="I27" s="60"/>
      <c r="J27" s="63">
        <f t="shared" si="0"/>
        <v>22068351936</v>
      </c>
      <c r="K27" s="60"/>
      <c r="L27" s="63">
        <v>95530422583</v>
      </c>
      <c r="M27" s="60"/>
      <c r="N27" s="63">
        <v>-1052627323</v>
      </c>
      <c r="O27" s="60"/>
      <c r="P27" s="63">
        <v>0</v>
      </c>
      <c r="Q27" s="60"/>
      <c r="R27" s="63">
        <f t="shared" si="1"/>
        <v>94477795260</v>
      </c>
      <c r="S27" s="60"/>
      <c r="T27" s="60"/>
      <c r="U27" s="24">
        <v>2155521440</v>
      </c>
    </row>
    <row r="28" spans="1:21" ht="21.75" customHeight="1">
      <c r="A28" s="53" t="s">
        <v>116</v>
      </c>
      <c r="B28" s="53"/>
      <c r="D28" s="63">
        <v>34821917801</v>
      </c>
      <c r="E28" s="60"/>
      <c r="F28" s="63">
        <v>0</v>
      </c>
      <c r="G28" s="60"/>
      <c r="H28" s="63">
        <v>0</v>
      </c>
      <c r="I28" s="60"/>
      <c r="J28" s="63">
        <f t="shared" si="0"/>
        <v>34821917801</v>
      </c>
      <c r="K28" s="60"/>
      <c r="L28" s="63">
        <v>170370849744</v>
      </c>
      <c r="M28" s="60"/>
      <c r="N28" s="63">
        <v>0</v>
      </c>
      <c r="O28" s="60"/>
      <c r="P28" s="63">
        <v>0</v>
      </c>
      <c r="Q28" s="60"/>
      <c r="R28" s="63">
        <f t="shared" si="1"/>
        <v>170370849744</v>
      </c>
      <c r="S28" s="60"/>
      <c r="T28" s="60"/>
    </row>
    <row r="29" spans="1:21" ht="21.75" customHeight="1">
      <c r="A29" s="53" t="s">
        <v>66</v>
      </c>
      <c r="B29" s="53"/>
      <c r="D29" s="63">
        <v>0</v>
      </c>
      <c r="E29" s="60"/>
      <c r="F29" s="63">
        <v>2553710665</v>
      </c>
      <c r="G29" s="60"/>
      <c r="H29" s="63">
        <v>0</v>
      </c>
      <c r="I29" s="60"/>
      <c r="J29" s="63">
        <f t="shared" si="0"/>
        <v>2553710665</v>
      </c>
      <c r="K29" s="60"/>
      <c r="L29" s="63">
        <v>0</v>
      </c>
      <c r="M29" s="60"/>
      <c r="N29" s="63">
        <v>9401685053</v>
      </c>
      <c r="O29" s="60"/>
      <c r="P29" s="63">
        <v>0</v>
      </c>
      <c r="Q29" s="60"/>
      <c r="R29" s="63">
        <f t="shared" si="1"/>
        <v>9401685053</v>
      </c>
      <c r="S29" s="60"/>
      <c r="T29" s="60"/>
    </row>
    <row r="30" spans="1:21" ht="21.75" customHeight="1">
      <c r="A30" s="53" t="s">
        <v>62</v>
      </c>
      <c r="B30" s="53"/>
      <c r="D30" s="63">
        <v>16204592893</v>
      </c>
      <c r="E30" s="60"/>
      <c r="F30" s="63">
        <v>48904606710</v>
      </c>
      <c r="G30" s="60"/>
      <c r="H30" s="63">
        <v>0</v>
      </c>
      <c r="I30" s="60"/>
      <c r="J30" s="63">
        <f t="shared" si="0"/>
        <v>65109199603</v>
      </c>
      <c r="K30" s="60"/>
      <c r="L30" s="63">
        <v>63250185163</v>
      </c>
      <c r="M30" s="60"/>
      <c r="N30" s="63">
        <v>189255020919</v>
      </c>
      <c r="O30" s="60"/>
      <c r="P30" s="63">
        <v>0</v>
      </c>
      <c r="Q30" s="60"/>
      <c r="R30" s="63">
        <f t="shared" si="1"/>
        <v>252505206082</v>
      </c>
      <c r="S30" s="60"/>
      <c r="T30" s="60"/>
    </row>
    <row r="31" spans="1:21" s="10" customFormat="1" ht="21.75" customHeight="1">
      <c r="A31" s="54" t="s">
        <v>179</v>
      </c>
      <c r="B31" s="54"/>
      <c r="D31" s="63">
        <v>0</v>
      </c>
      <c r="E31" s="63"/>
      <c r="F31" s="63">
        <v>6015991372</v>
      </c>
      <c r="G31" s="63"/>
      <c r="H31" s="63">
        <v>-6015991372</v>
      </c>
      <c r="I31" s="63"/>
      <c r="J31" s="63">
        <f>D31+F31+H31</f>
        <v>0</v>
      </c>
      <c r="K31" s="63"/>
      <c r="L31" s="63">
        <v>0</v>
      </c>
      <c r="M31" s="63"/>
      <c r="N31" s="63">
        <v>0</v>
      </c>
      <c r="O31" s="63"/>
      <c r="P31" s="63">
        <v>0</v>
      </c>
      <c r="Q31" s="63"/>
      <c r="R31" s="63">
        <v>0</v>
      </c>
      <c r="S31" s="63"/>
      <c r="T31" s="63"/>
    </row>
    <row r="32" spans="1:21" ht="21.75" customHeight="1">
      <c r="A32" s="50" t="s">
        <v>113</v>
      </c>
      <c r="B32" s="50"/>
      <c r="D32" s="65">
        <v>0</v>
      </c>
      <c r="E32" s="60"/>
      <c r="F32" s="65">
        <v>2155521440</v>
      </c>
      <c r="G32" s="60"/>
      <c r="H32" s="65">
        <v>0</v>
      </c>
      <c r="I32" s="60"/>
      <c r="J32" s="65">
        <f t="shared" si="0"/>
        <v>2155521440</v>
      </c>
      <c r="K32" s="60"/>
      <c r="L32" s="65">
        <v>0</v>
      </c>
      <c r="M32" s="60"/>
      <c r="N32" s="65">
        <v>2155521440</v>
      </c>
      <c r="O32" s="60"/>
      <c r="P32" s="65">
        <v>0</v>
      </c>
      <c r="Q32" s="60"/>
      <c r="R32" s="65">
        <f t="shared" si="1"/>
        <v>2155521440</v>
      </c>
      <c r="S32" s="60"/>
      <c r="T32" s="60"/>
    </row>
    <row r="33" spans="1:20" ht="21.75" customHeight="1" thickBot="1">
      <c r="A33" s="48" t="s">
        <v>21</v>
      </c>
      <c r="B33" s="48"/>
      <c r="D33" s="67">
        <f t="shared" ref="D33:R33" si="2">SUM(D9:D32)</f>
        <v>364963277036</v>
      </c>
      <c r="E33" s="67">
        <f t="shared" si="2"/>
        <v>0</v>
      </c>
      <c r="F33" s="67">
        <f t="shared" si="2"/>
        <v>156420049046</v>
      </c>
      <c r="G33" s="67">
        <f t="shared" si="2"/>
        <v>0</v>
      </c>
      <c r="H33" s="67">
        <f t="shared" si="2"/>
        <v>-6015991372</v>
      </c>
      <c r="I33" s="67">
        <f t="shared" si="2"/>
        <v>0</v>
      </c>
      <c r="J33" s="67">
        <f t="shared" si="2"/>
        <v>515367334710</v>
      </c>
      <c r="K33" s="67">
        <f t="shared" si="2"/>
        <v>0</v>
      </c>
      <c r="L33" s="67">
        <f t="shared" si="2"/>
        <v>1412911242331</v>
      </c>
      <c r="M33" s="67">
        <f t="shared" si="2"/>
        <v>0</v>
      </c>
      <c r="N33" s="67">
        <f t="shared" si="2"/>
        <v>228497043549</v>
      </c>
      <c r="O33" s="67">
        <f t="shared" si="2"/>
        <v>0</v>
      </c>
      <c r="P33" s="67">
        <f t="shared" si="2"/>
        <v>28838715751</v>
      </c>
      <c r="Q33" s="67">
        <f t="shared" si="2"/>
        <v>0</v>
      </c>
      <c r="R33" s="67">
        <f t="shared" si="2"/>
        <v>1670247001631</v>
      </c>
      <c r="S33" s="60"/>
      <c r="T33" s="60"/>
    </row>
    <row r="34" spans="1:20" ht="13.5" thickTop="1">
      <c r="D34" s="60">
        <f>'سود اوراق بهادار'!J28</f>
        <v>364963277036</v>
      </c>
      <c r="E34" s="60"/>
      <c r="F34" s="60">
        <f>'درآمد ناشی از تغییر قیمت اوراق'!U40</f>
        <v>156420049046</v>
      </c>
      <c r="G34" s="60"/>
      <c r="H34" s="60"/>
      <c r="I34" s="60"/>
      <c r="J34" s="60"/>
      <c r="K34" s="60"/>
      <c r="L34" s="60">
        <f>'سود اوراق بهادار'!P28</f>
        <v>1412911242331</v>
      </c>
      <c r="M34" s="60"/>
      <c r="N34" s="60">
        <f>'درآمد ناشی از تغییر قیمت اوراق'!T40</f>
        <v>228497043549</v>
      </c>
      <c r="O34" s="60"/>
      <c r="P34" s="60">
        <f>SUM('درآمد ناشی از فروش'!T17)</f>
        <v>178629817193</v>
      </c>
      <c r="Q34" s="60"/>
      <c r="R34" s="60"/>
      <c r="S34" s="60"/>
      <c r="T34" s="60"/>
    </row>
    <row r="35" spans="1:20">
      <c r="D35" s="60">
        <f>D33-D34</f>
        <v>0</v>
      </c>
      <c r="E35" s="60"/>
      <c r="F35" s="60">
        <f>F33-F34</f>
        <v>0</v>
      </c>
      <c r="G35" s="60"/>
      <c r="H35" s="60">
        <f>'درآمد ناشی از فروش'!I18</f>
        <v>-6015991372</v>
      </c>
      <c r="I35" s="60"/>
      <c r="J35" s="60"/>
      <c r="K35" s="60"/>
      <c r="L35" s="60">
        <f>L34-L33</f>
        <v>0</v>
      </c>
      <c r="M35" s="60"/>
      <c r="N35" s="60">
        <f>N33-N34</f>
        <v>0</v>
      </c>
      <c r="O35" s="60"/>
      <c r="P35" s="60">
        <f>P33-P34</f>
        <v>-149791101442</v>
      </c>
      <c r="Q35" s="60"/>
      <c r="R35" s="60"/>
      <c r="S35" s="60"/>
      <c r="T35" s="60"/>
    </row>
    <row r="36" spans="1:20">
      <c r="D36" s="60"/>
      <c r="E36" s="60"/>
      <c r="F36" s="60"/>
      <c r="G36" s="60"/>
      <c r="H36" s="60">
        <f>H33-H35</f>
        <v>0</v>
      </c>
      <c r="I36" s="60"/>
      <c r="J36" s="60"/>
      <c r="K36" s="60"/>
      <c r="L36" s="60">
        <v>1412911242331</v>
      </c>
      <c r="M36" s="60"/>
      <c r="N36" s="60"/>
      <c r="O36" s="60"/>
      <c r="P36" s="60"/>
      <c r="Q36" s="60"/>
      <c r="R36" s="60"/>
      <c r="S36" s="60"/>
      <c r="T36" s="60"/>
    </row>
  </sheetData>
  <mergeCells count="32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2:B32"/>
    <mergeCell ref="A33:B33"/>
    <mergeCell ref="A31:B31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0"/>
  <sheetViews>
    <sheetView rightToLeft="1" workbookViewId="0">
      <selection sqref="A1:Q1"/>
    </sheetView>
  </sheetViews>
  <sheetFormatPr defaultRowHeight="12.75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17" ht="21.75" customHeight="1">
      <c r="A2" s="43" t="s">
        <v>139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21.75" customHeight="1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</row>
    <row r="4" spans="1:17" ht="14.45" customHeight="1"/>
    <row r="5" spans="1:17" ht="14.45" customHeight="1">
      <c r="A5" s="1" t="s">
        <v>182</v>
      </c>
      <c r="B5" s="44" t="s">
        <v>183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</row>
    <row r="6" spans="1:17" ht="29.1" customHeight="1">
      <c r="M6" s="57" t="s">
        <v>184</v>
      </c>
      <c r="Q6" s="57" t="s">
        <v>185</v>
      </c>
    </row>
    <row r="7" spans="1:17" ht="14.45" customHeight="1">
      <c r="A7" s="45" t="s">
        <v>186</v>
      </c>
      <c r="B7" s="45"/>
      <c r="D7" s="2" t="s">
        <v>187</v>
      </c>
      <c r="F7" s="2" t="s">
        <v>188</v>
      </c>
      <c r="H7" s="2" t="s">
        <v>32</v>
      </c>
      <c r="J7" s="45" t="s">
        <v>189</v>
      </c>
      <c r="K7" s="45"/>
      <c r="M7" s="57"/>
      <c r="O7" s="2" t="s">
        <v>190</v>
      </c>
      <c r="Q7" s="57"/>
    </row>
    <row r="8" spans="1:17" ht="14.45" customHeight="1">
      <c r="A8" s="51" t="s">
        <v>191</v>
      </c>
      <c r="B8" s="58"/>
      <c r="D8" s="51" t="s">
        <v>192</v>
      </c>
      <c r="F8" s="4" t="s">
        <v>193</v>
      </c>
      <c r="H8" s="3"/>
      <c r="J8" s="3"/>
      <c r="K8" s="3"/>
      <c r="M8" s="3"/>
      <c r="O8" s="3"/>
      <c r="Q8" s="3"/>
    </row>
    <row r="9" spans="1:17" ht="14.45" customHeight="1">
      <c r="A9" s="45"/>
      <c r="B9" s="45"/>
      <c r="D9" s="45"/>
      <c r="F9" s="4" t="s">
        <v>194</v>
      </c>
    </row>
    <row r="10" spans="1:17" ht="14.45" customHeight="1">
      <c r="A10" s="51" t="s">
        <v>191</v>
      </c>
      <c r="B10" s="58"/>
      <c r="D10" s="51" t="s">
        <v>195</v>
      </c>
      <c r="F10" s="4" t="s">
        <v>193</v>
      </c>
    </row>
    <row r="11" spans="1:17" ht="14.45" customHeight="1">
      <c r="A11" s="45"/>
      <c r="B11" s="45"/>
      <c r="D11" s="45"/>
      <c r="F11" s="4" t="s">
        <v>196</v>
      </c>
    </row>
    <row r="12" spans="1:17" ht="65.45" customHeight="1">
      <c r="A12" s="46" t="s">
        <v>197</v>
      </c>
      <c r="B12" s="46"/>
      <c r="D12" s="19" t="s">
        <v>198</v>
      </c>
      <c r="F12" s="4" t="s">
        <v>199</v>
      </c>
    </row>
    <row r="13" spans="1:17" ht="14.45" customHeight="1">
      <c r="A13" s="46" t="s">
        <v>200</v>
      </c>
      <c r="B13" s="55"/>
      <c r="D13" s="46" t="s">
        <v>200</v>
      </c>
      <c r="F13" s="4" t="s">
        <v>201</v>
      </c>
    </row>
    <row r="14" spans="1:17" ht="14.45" customHeight="1">
      <c r="A14" s="56"/>
      <c r="B14" s="56"/>
      <c r="D14" s="56"/>
      <c r="F14" s="4" t="s">
        <v>202</v>
      </c>
    </row>
    <row r="15" spans="1:17" ht="14.45" customHeight="1">
      <c r="A15" s="56"/>
      <c r="B15" s="56"/>
      <c r="D15" s="56"/>
      <c r="F15" s="4" t="s">
        <v>203</v>
      </c>
    </row>
    <row r="16" spans="1:17" ht="14.45" customHeight="1">
      <c r="A16" s="57"/>
      <c r="B16" s="57"/>
      <c r="D16" s="57"/>
      <c r="F16" s="4" t="s">
        <v>204</v>
      </c>
    </row>
    <row r="17" spans="1:10" ht="14.45" customHeight="1">
      <c r="A17" s="3"/>
      <c r="B17" s="3"/>
      <c r="D17" s="3"/>
      <c r="F17" s="3"/>
    </row>
    <row r="18" spans="1:10" ht="14.45" customHeight="1">
      <c r="A18" s="45" t="s">
        <v>205</v>
      </c>
      <c r="B18" s="45"/>
      <c r="C18" s="45"/>
      <c r="D18" s="45"/>
      <c r="E18" s="45"/>
      <c r="F18" s="45"/>
      <c r="G18" s="45"/>
      <c r="H18" s="45"/>
      <c r="I18" s="45"/>
      <c r="J18" s="45"/>
    </row>
    <row r="19" spans="1:10" ht="14.45" customHeight="1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13:B16"/>
    <mergeCell ref="D13:D16"/>
    <mergeCell ref="A18:J18"/>
    <mergeCell ref="A8:B9"/>
    <mergeCell ref="D8:D9"/>
    <mergeCell ref="A10:B11"/>
    <mergeCell ref="D10:D11"/>
    <mergeCell ref="A12:B12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50"/>
    <pageSetUpPr fitToPage="1"/>
  </sheetPr>
  <dimension ref="A1:J29"/>
  <sheetViews>
    <sheetView rightToLeft="1" topLeftCell="A16" workbookViewId="0">
      <selection activeCell="H26" sqref="H26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hidden="1" customWidth="1"/>
    <col min="7" max="7" width="1.28515625" hidden="1" customWidth="1"/>
    <col min="8" max="8" width="19.42578125" customWidth="1"/>
    <col min="9" max="9" width="1.28515625" hidden="1" customWidth="1"/>
    <col min="10" max="10" width="19.42578125" hidden="1" customWidth="1"/>
    <col min="11" max="11" width="0.28515625" customWidth="1"/>
  </cols>
  <sheetData>
    <row r="1" spans="1:10" ht="29.1" customHeight="1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21.75" customHeight="1">
      <c r="A2" s="43" t="s">
        <v>139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21.75" customHeight="1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</row>
    <row r="4" spans="1:10" ht="14.45" customHeight="1"/>
    <row r="5" spans="1:10" ht="14.45" customHeight="1">
      <c r="A5" s="1" t="s">
        <v>206</v>
      </c>
      <c r="B5" s="44" t="s">
        <v>207</v>
      </c>
      <c r="C5" s="44"/>
      <c r="D5" s="44"/>
      <c r="E5" s="44"/>
      <c r="F5" s="44"/>
      <c r="G5" s="44"/>
      <c r="H5" s="44"/>
      <c r="I5" s="44"/>
      <c r="J5" s="44"/>
    </row>
    <row r="6" spans="1:10" ht="14.45" customHeight="1">
      <c r="D6" s="45" t="s">
        <v>158</v>
      </c>
      <c r="E6" s="45"/>
      <c r="F6" s="45"/>
      <c r="H6" s="45" t="s">
        <v>159</v>
      </c>
      <c r="I6" s="45"/>
      <c r="J6" s="45"/>
    </row>
    <row r="7" spans="1:10" ht="36.4" customHeight="1">
      <c r="A7" s="45" t="s">
        <v>208</v>
      </c>
      <c r="B7" s="45"/>
      <c r="D7" s="19" t="s">
        <v>209</v>
      </c>
      <c r="E7" s="3"/>
      <c r="F7" s="19" t="s">
        <v>210</v>
      </c>
      <c r="H7" s="19" t="s">
        <v>209</v>
      </c>
      <c r="I7" s="3"/>
      <c r="J7" s="19" t="s">
        <v>210</v>
      </c>
    </row>
    <row r="8" spans="1:10" ht="21.75" customHeight="1">
      <c r="A8" s="27" t="s">
        <v>263</v>
      </c>
      <c r="B8" s="27"/>
      <c r="D8" s="6">
        <v>99750</v>
      </c>
      <c r="F8" s="7"/>
      <c r="H8" s="6">
        <v>420716</v>
      </c>
      <c r="J8" s="7"/>
    </row>
    <row r="9" spans="1:10" ht="21.75" customHeight="1">
      <c r="A9" s="26" t="s">
        <v>288</v>
      </c>
      <c r="B9" s="26"/>
      <c r="D9" s="10">
        <v>5073</v>
      </c>
      <c r="F9" s="17"/>
      <c r="H9" s="10">
        <v>10525</v>
      </c>
      <c r="J9" s="17"/>
    </row>
    <row r="10" spans="1:10" ht="21.75" customHeight="1">
      <c r="A10" s="26" t="s">
        <v>277</v>
      </c>
      <c r="B10" s="26"/>
      <c r="D10" s="10">
        <v>40164</v>
      </c>
      <c r="F10" s="17"/>
      <c r="H10" s="10">
        <v>168012</v>
      </c>
      <c r="J10" s="17"/>
    </row>
    <row r="11" spans="1:10" ht="21.75" customHeight="1">
      <c r="A11" s="26" t="s">
        <v>278</v>
      </c>
      <c r="B11" s="26"/>
      <c r="D11" s="10">
        <v>1173293</v>
      </c>
      <c r="F11" s="17"/>
      <c r="H11" s="10">
        <v>5792858</v>
      </c>
      <c r="J11" s="17"/>
    </row>
    <row r="12" spans="1:10" ht="21.75" customHeight="1">
      <c r="A12" s="26" t="s">
        <v>275</v>
      </c>
      <c r="B12" s="26"/>
      <c r="D12" s="10">
        <v>592147</v>
      </c>
      <c r="F12" s="17"/>
      <c r="H12" s="10">
        <v>2316327</v>
      </c>
      <c r="J12" s="17"/>
    </row>
    <row r="13" spans="1:10" ht="21.75" customHeight="1">
      <c r="A13" s="26" t="s">
        <v>274</v>
      </c>
      <c r="B13" s="26"/>
      <c r="D13" s="10">
        <v>167600</v>
      </c>
      <c r="F13" s="17"/>
      <c r="H13" s="10">
        <v>658990</v>
      </c>
      <c r="J13" s="17"/>
    </row>
    <row r="14" spans="1:10" ht="21.75" customHeight="1">
      <c r="A14" s="26" t="s">
        <v>281</v>
      </c>
      <c r="B14" s="26"/>
      <c r="D14" s="10">
        <v>92663</v>
      </c>
      <c r="F14" s="17"/>
      <c r="H14" s="10">
        <v>298814</v>
      </c>
      <c r="J14" s="17"/>
    </row>
    <row r="15" spans="1:10" ht="21.75" customHeight="1">
      <c r="A15" s="26" t="s">
        <v>279</v>
      </c>
      <c r="B15" s="26"/>
      <c r="D15" s="10">
        <v>43045</v>
      </c>
      <c r="F15" s="17"/>
      <c r="H15" s="10">
        <v>355297</v>
      </c>
      <c r="J15" s="17"/>
    </row>
    <row r="16" spans="1:10" ht="21.75" customHeight="1">
      <c r="A16" s="26" t="s">
        <v>287</v>
      </c>
      <c r="B16" s="26"/>
      <c r="D16" s="10">
        <v>662440355</v>
      </c>
      <c r="F16" s="17"/>
      <c r="H16" s="10">
        <v>2715619720</v>
      </c>
      <c r="J16" s="17"/>
    </row>
    <row r="17" spans="1:10" ht="21.75" customHeight="1">
      <c r="A17" s="26" t="s">
        <v>280</v>
      </c>
      <c r="B17" s="26"/>
      <c r="D17" s="10">
        <v>4607</v>
      </c>
      <c r="F17" s="17"/>
      <c r="H17" s="10">
        <v>23166</v>
      </c>
      <c r="J17" s="17"/>
    </row>
    <row r="18" spans="1:10" ht="21.75" customHeight="1">
      <c r="A18" s="26" t="s">
        <v>286</v>
      </c>
      <c r="B18" s="26"/>
      <c r="D18" s="10">
        <v>37487</v>
      </c>
      <c r="F18" s="17"/>
      <c r="H18" s="10">
        <v>130086</v>
      </c>
      <c r="J18" s="17"/>
    </row>
    <row r="19" spans="1:10" ht="21.75" customHeight="1">
      <c r="A19" s="26" t="s">
        <v>291</v>
      </c>
      <c r="B19" s="26"/>
      <c r="D19" s="10">
        <v>111467840197</v>
      </c>
      <c r="F19" s="17"/>
      <c r="H19" s="10">
        <v>359005988956</v>
      </c>
      <c r="J19" s="17"/>
    </row>
    <row r="20" spans="1:10" ht="21.75" customHeight="1">
      <c r="A20" s="26" t="s">
        <v>284</v>
      </c>
      <c r="B20" s="26"/>
      <c r="D20" s="10">
        <v>2690884932</v>
      </c>
      <c r="F20" s="17"/>
      <c r="H20" s="10">
        <v>9109873974</v>
      </c>
      <c r="J20" s="17"/>
    </row>
    <row r="21" spans="1:10" ht="21.75" customHeight="1">
      <c r="A21" s="26" t="s">
        <v>283</v>
      </c>
      <c r="B21" s="26"/>
      <c r="D21" s="10">
        <v>119909180298</v>
      </c>
      <c r="F21" s="17"/>
      <c r="H21" s="10">
        <v>390626712827</v>
      </c>
      <c r="J21" s="17"/>
    </row>
    <row r="22" spans="1:10" ht="21.75" customHeight="1">
      <c r="A22" s="26" t="s">
        <v>285</v>
      </c>
      <c r="B22" s="26"/>
      <c r="D22" s="10">
        <v>29616438354</v>
      </c>
      <c r="F22" s="17"/>
      <c r="H22" s="10">
        <v>75917808195</v>
      </c>
      <c r="J22" s="17"/>
    </row>
    <row r="23" spans="1:10" ht="21.75" customHeight="1">
      <c r="A23" s="26" t="s">
        <v>282</v>
      </c>
      <c r="B23" s="26"/>
      <c r="D23" s="10">
        <v>88768472491</v>
      </c>
      <c r="F23" s="17"/>
      <c r="H23" s="10">
        <v>346636751869</v>
      </c>
      <c r="J23" s="17"/>
    </row>
    <row r="24" spans="1:10" ht="21.75" customHeight="1">
      <c r="A24" s="26" t="s">
        <v>290</v>
      </c>
      <c r="B24" s="26"/>
      <c r="D24" s="10">
        <v>146669041074</v>
      </c>
      <c r="F24" s="17"/>
      <c r="H24" s="10">
        <v>522851493053</v>
      </c>
      <c r="J24" s="17"/>
    </row>
    <row r="25" spans="1:10" ht="21.75" customHeight="1">
      <c r="A25" s="26" t="s">
        <v>289</v>
      </c>
      <c r="B25" s="26"/>
      <c r="D25" s="10">
        <v>103718271287</v>
      </c>
      <c r="F25" s="17"/>
      <c r="H25" s="10">
        <v>104380504163</v>
      </c>
      <c r="J25" s="17"/>
    </row>
    <row r="26" spans="1:10" ht="21.75" customHeight="1" thickBot="1">
      <c r="A26" s="48" t="s">
        <v>21</v>
      </c>
      <c r="B26" s="48"/>
      <c r="D26" s="14">
        <f>SUM(D8:D25)</f>
        <v>603504824817</v>
      </c>
      <c r="F26" s="14"/>
      <c r="H26" s="14">
        <f>SUM(H8:H25)</f>
        <v>1811254927548</v>
      </c>
      <c r="J26" s="14"/>
    </row>
    <row r="27" spans="1:10" ht="13.5" thickTop="1">
      <c r="D27" s="23">
        <v>603504824817</v>
      </c>
      <c r="H27" s="23">
        <v>1811254927548</v>
      </c>
    </row>
    <row r="28" spans="1:10">
      <c r="D28" s="23">
        <f>D26-D27</f>
        <v>0</v>
      </c>
      <c r="H28" s="23">
        <f>H26-H27</f>
        <v>0</v>
      </c>
    </row>
    <row r="29" spans="1:10">
      <c r="D29" s="23"/>
      <c r="H29" s="23"/>
    </row>
  </sheetData>
  <mergeCells count="8">
    <mergeCell ref="A7:B7"/>
    <mergeCell ref="A26:B26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B050"/>
    <pageSetUpPr fitToPage="1"/>
  </sheetPr>
  <dimension ref="A1:F14"/>
  <sheetViews>
    <sheetView rightToLeft="1" workbookViewId="0">
      <selection activeCell="F22" sqref="F22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43" t="s">
        <v>0</v>
      </c>
      <c r="B1" s="43"/>
      <c r="C1" s="43"/>
      <c r="D1" s="43"/>
      <c r="E1" s="43"/>
      <c r="F1" s="43"/>
    </row>
    <row r="2" spans="1:6" ht="21.75" customHeight="1">
      <c r="A2" s="43" t="s">
        <v>139</v>
      </c>
      <c r="B2" s="43"/>
      <c r="C2" s="43"/>
      <c r="D2" s="43"/>
      <c r="E2" s="43"/>
      <c r="F2" s="43"/>
    </row>
    <row r="3" spans="1:6" ht="21.75" customHeight="1">
      <c r="A3" s="43" t="s">
        <v>2</v>
      </c>
      <c r="B3" s="43"/>
      <c r="C3" s="43"/>
      <c r="D3" s="43"/>
      <c r="E3" s="43"/>
      <c r="F3" s="43"/>
    </row>
    <row r="4" spans="1:6" ht="14.45" customHeight="1"/>
    <row r="5" spans="1:6" ht="29.1" customHeight="1">
      <c r="A5" s="1" t="s">
        <v>211</v>
      </c>
      <c r="B5" s="44" t="s">
        <v>154</v>
      </c>
      <c r="C5" s="44"/>
      <c r="D5" s="44"/>
      <c r="E5" s="44"/>
      <c r="F5" s="44"/>
    </row>
    <row r="6" spans="1:6" ht="14.45" customHeight="1">
      <c r="D6" s="2" t="s">
        <v>158</v>
      </c>
      <c r="F6" s="2" t="s">
        <v>9</v>
      </c>
    </row>
    <row r="7" spans="1:6" ht="14.45" customHeight="1">
      <c r="A7" s="45" t="s">
        <v>154</v>
      </c>
      <c r="B7" s="45"/>
      <c r="D7" s="4" t="s">
        <v>136</v>
      </c>
      <c r="F7" s="4" t="s">
        <v>136</v>
      </c>
    </row>
    <row r="8" spans="1:6" ht="21.75" customHeight="1">
      <c r="A8" s="49" t="s">
        <v>154</v>
      </c>
      <c r="B8" s="49"/>
      <c r="D8" s="6">
        <v>0</v>
      </c>
      <c r="F8" s="6">
        <v>1</v>
      </c>
    </row>
    <row r="9" spans="1:6" ht="21.75" customHeight="1">
      <c r="A9" s="53" t="s">
        <v>212</v>
      </c>
      <c r="B9" s="53"/>
      <c r="D9" s="10">
        <v>0</v>
      </c>
      <c r="F9" s="10">
        <v>1097301827</v>
      </c>
    </row>
    <row r="10" spans="1:6" ht="21.75" customHeight="1">
      <c r="A10" s="50" t="s">
        <v>213</v>
      </c>
      <c r="B10" s="50"/>
      <c r="D10" s="11">
        <v>2862577</v>
      </c>
      <c r="F10" s="11">
        <v>610683864</v>
      </c>
    </row>
    <row r="11" spans="1:6" ht="21.75" customHeight="1" thickBot="1">
      <c r="A11" s="48" t="s">
        <v>21</v>
      </c>
      <c r="B11" s="48"/>
      <c r="D11" s="14">
        <v>2862577</v>
      </c>
      <c r="F11" s="14">
        <v>1707985692</v>
      </c>
    </row>
    <row r="12" spans="1:6" ht="13.5" thickTop="1">
      <c r="D12" s="23">
        <v>2862577</v>
      </c>
      <c r="F12" s="23">
        <v>1707985692</v>
      </c>
    </row>
    <row r="13" spans="1:6">
      <c r="D13" s="23">
        <f>D11-D12</f>
        <v>0</v>
      </c>
    </row>
    <row r="14" spans="1:6">
      <c r="F14" s="23">
        <f>F11-F12</f>
        <v>0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50"/>
    <pageSetUpPr fitToPage="1"/>
  </sheetPr>
  <dimension ref="A1:S11"/>
  <sheetViews>
    <sheetView rightToLeft="1" workbookViewId="0">
      <selection activeCell="M20" sqref="M20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3.5703125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</row>
    <row r="2" spans="1:19" ht="21.75" customHeight="1">
      <c r="A2" s="43" t="s">
        <v>139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</row>
    <row r="3" spans="1:19" ht="21.75" customHeight="1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</row>
    <row r="4" spans="1:19" ht="14.45" customHeight="1"/>
    <row r="5" spans="1:19" ht="14.45" customHeight="1">
      <c r="A5" s="44" t="s">
        <v>161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</row>
    <row r="6" spans="1:19" ht="14.45" customHeight="1">
      <c r="A6" s="45" t="s">
        <v>23</v>
      </c>
      <c r="C6" s="45" t="s">
        <v>214</v>
      </c>
      <c r="D6" s="45"/>
      <c r="E6" s="45"/>
      <c r="F6" s="45"/>
      <c r="G6" s="45"/>
      <c r="I6" s="45" t="s">
        <v>158</v>
      </c>
      <c r="J6" s="45"/>
      <c r="K6" s="45"/>
      <c r="L6" s="45"/>
      <c r="M6" s="45"/>
      <c r="O6" s="45" t="s">
        <v>159</v>
      </c>
      <c r="P6" s="45"/>
      <c r="Q6" s="45"/>
      <c r="R6" s="45"/>
      <c r="S6" s="45"/>
    </row>
    <row r="7" spans="1:19" ht="39" customHeight="1">
      <c r="A7" s="45"/>
      <c r="C7" s="19" t="s">
        <v>215</v>
      </c>
      <c r="D7" s="3"/>
      <c r="E7" s="19" t="s">
        <v>216</v>
      </c>
      <c r="F7" s="3"/>
      <c r="G7" s="19" t="s">
        <v>217</v>
      </c>
      <c r="I7" s="19" t="s">
        <v>218</v>
      </c>
      <c r="J7" s="3"/>
      <c r="K7" s="19" t="s">
        <v>219</v>
      </c>
      <c r="L7" s="3"/>
      <c r="M7" s="19" t="s">
        <v>220</v>
      </c>
      <c r="O7" s="19" t="s">
        <v>218</v>
      </c>
      <c r="P7" s="3"/>
      <c r="Q7" s="19" t="s">
        <v>219</v>
      </c>
      <c r="R7" s="3"/>
      <c r="S7" s="19" t="s">
        <v>220</v>
      </c>
    </row>
    <row r="8" spans="1:19" ht="21.75" customHeight="1">
      <c r="A8" s="21" t="s">
        <v>164</v>
      </c>
      <c r="C8" s="21" t="s">
        <v>221</v>
      </c>
      <c r="E8" s="22">
        <v>11414104</v>
      </c>
      <c r="G8" s="22">
        <v>200</v>
      </c>
      <c r="I8" s="22">
        <v>0</v>
      </c>
      <c r="K8" s="22">
        <v>0</v>
      </c>
      <c r="M8" s="22">
        <v>0</v>
      </c>
      <c r="O8" s="72">
        <v>2282820800</v>
      </c>
      <c r="P8" s="60"/>
      <c r="Q8" s="72">
        <v>-254264277</v>
      </c>
      <c r="R8" s="60"/>
      <c r="S8" s="72">
        <f>O8+Q8</f>
        <v>2028556523</v>
      </c>
    </row>
    <row r="9" spans="1:19" ht="21.75" customHeight="1">
      <c r="A9" s="13" t="s">
        <v>21</v>
      </c>
      <c r="C9" s="14"/>
      <c r="E9" s="14"/>
      <c r="G9" s="14"/>
      <c r="I9" s="14">
        <v>0</v>
      </c>
      <c r="K9" s="14">
        <v>0</v>
      </c>
      <c r="M9" s="14">
        <v>0</v>
      </c>
      <c r="O9" s="67">
        <v>2282820800</v>
      </c>
      <c r="P9" s="60"/>
      <c r="Q9" s="67">
        <f>SUM(Q8)</f>
        <v>-254264277</v>
      </c>
      <c r="R9" s="60"/>
      <c r="S9" s="67">
        <v>2028556523</v>
      </c>
    </row>
    <row r="10" spans="1:19">
      <c r="O10" s="60">
        <v>2282820800</v>
      </c>
      <c r="P10" s="60"/>
      <c r="Q10" s="60"/>
      <c r="R10" s="60"/>
      <c r="S10" s="60"/>
    </row>
    <row r="11" spans="1:19">
      <c r="O11" s="60">
        <f>O9-O10</f>
        <v>0</v>
      </c>
      <c r="P11" s="60"/>
      <c r="Q11" s="60"/>
      <c r="R11" s="60"/>
      <c r="S11" s="60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11" ht="21.75" customHeight="1">
      <c r="A2" s="43" t="s">
        <v>139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1" ht="21.75" customHeight="1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1" ht="14.45" customHeight="1"/>
    <row r="5" spans="1:11" ht="14.45" customHeight="1">
      <c r="A5" s="44" t="s">
        <v>167</v>
      </c>
      <c r="B5" s="44"/>
      <c r="C5" s="44"/>
      <c r="D5" s="44"/>
      <c r="E5" s="44"/>
      <c r="F5" s="44"/>
      <c r="G5" s="44"/>
      <c r="H5" s="44"/>
      <c r="I5" s="44"/>
      <c r="J5" s="44"/>
      <c r="K5" s="44"/>
    </row>
    <row r="6" spans="1:11" ht="14.45" customHeight="1">
      <c r="I6" s="2" t="s">
        <v>158</v>
      </c>
      <c r="K6" s="2" t="s">
        <v>159</v>
      </c>
    </row>
    <row r="7" spans="1:11" ht="29.1" customHeight="1">
      <c r="A7" s="2" t="s">
        <v>222</v>
      </c>
      <c r="C7" s="18" t="s">
        <v>223</v>
      </c>
      <c r="E7" s="18" t="s">
        <v>224</v>
      </c>
      <c r="G7" s="18" t="s">
        <v>225</v>
      </c>
      <c r="I7" s="19" t="s">
        <v>226</v>
      </c>
      <c r="K7" s="19" t="s">
        <v>226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50"/>
    <pageSetUpPr fitToPage="1"/>
  </sheetPr>
  <dimension ref="A1:W32"/>
  <sheetViews>
    <sheetView rightToLeft="1" topLeftCell="A6" workbookViewId="0">
      <selection activeCell="H31" sqref="H31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6.28515625" bestFit="1" customWidth="1"/>
    <col min="11" max="11" width="1.28515625" customWidth="1"/>
    <col min="12" max="12" width="10.7109375" bestFit="1" customWidth="1"/>
    <col min="13" max="13" width="1.28515625" customWidth="1"/>
    <col min="14" max="14" width="16.28515625" bestFit="1" customWidth="1"/>
    <col min="15" max="15" width="1.28515625" customWidth="1"/>
    <col min="16" max="16" width="18.42578125" bestFit="1" customWidth="1"/>
    <col min="17" max="17" width="1.28515625" customWidth="1"/>
    <col min="18" max="18" width="10.7109375" bestFit="1" customWidth="1"/>
    <col min="19" max="19" width="1.28515625" customWidth="1"/>
    <col min="20" max="20" width="18.42578125" bestFit="1" customWidth="1"/>
    <col min="21" max="21" width="0.28515625" customWidth="1"/>
    <col min="23" max="23" width="12.42578125" bestFit="1" customWidth="1"/>
  </cols>
  <sheetData>
    <row r="1" spans="1:20" ht="29.1" customHeight="1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</row>
    <row r="2" spans="1:20" ht="21.75" customHeight="1">
      <c r="A2" s="43" t="s">
        <v>139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</row>
    <row r="3" spans="1:20" ht="21.75" customHeight="1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</row>
    <row r="4" spans="1:20" ht="14.45" customHeight="1"/>
    <row r="5" spans="1:20" ht="14.45" customHeight="1">
      <c r="A5" s="44" t="s">
        <v>227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</row>
    <row r="6" spans="1:20" ht="14.45" customHeight="1">
      <c r="A6" s="45" t="s">
        <v>142</v>
      </c>
      <c r="J6" s="45" t="s">
        <v>158</v>
      </c>
      <c r="K6" s="45"/>
      <c r="L6" s="45"/>
      <c r="M6" s="45"/>
      <c r="N6" s="45"/>
      <c r="P6" s="45" t="s">
        <v>159</v>
      </c>
      <c r="Q6" s="45"/>
      <c r="R6" s="45"/>
      <c r="S6" s="45"/>
      <c r="T6" s="45"/>
    </row>
    <row r="7" spans="1:20" ht="29.1" customHeight="1">
      <c r="A7" s="45"/>
      <c r="C7" s="18" t="s">
        <v>228</v>
      </c>
      <c r="E7" s="57" t="s">
        <v>60</v>
      </c>
      <c r="F7" s="57"/>
      <c r="H7" s="18" t="s">
        <v>229</v>
      </c>
      <c r="J7" s="19" t="s">
        <v>230</v>
      </c>
      <c r="K7" s="3"/>
      <c r="L7" s="19" t="s">
        <v>219</v>
      </c>
      <c r="M7" s="3"/>
      <c r="N7" s="19" t="s">
        <v>231</v>
      </c>
      <c r="P7" s="19" t="s">
        <v>230</v>
      </c>
      <c r="Q7" s="3"/>
      <c r="R7" s="19" t="s">
        <v>219</v>
      </c>
      <c r="S7" s="3"/>
      <c r="T7" s="19" t="s">
        <v>231</v>
      </c>
    </row>
    <row r="8" spans="1:20" ht="21.75" customHeight="1">
      <c r="A8" s="5" t="s">
        <v>110</v>
      </c>
      <c r="C8" s="3"/>
      <c r="E8" s="5" t="s">
        <v>112</v>
      </c>
      <c r="F8" s="3"/>
      <c r="H8" s="7">
        <v>23</v>
      </c>
      <c r="J8" s="59">
        <v>24863017320</v>
      </c>
      <c r="K8" s="60"/>
      <c r="L8" s="59">
        <v>0</v>
      </c>
      <c r="M8" s="60"/>
      <c r="N8" s="59">
        <f>J8+L8</f>
        <v>24863017320</v>
      </c>
      <c r="O8" s="60"/>
      <c r="P8" s="59">
        <v>45007776600</v>
      </c>
      <c r="Q8" s="60"/>
      <c r="R8" s="59">
        <v>0</v>
      </c>
      <c r="S8" s="60"/>
      <c r="T8" s="59">
        <f>P8+R8</f>
        <v>45007776600</v>
      </c>
    </row>
    <row r="9" spans="1:20" ht="21.75" customHeight="1">
      <c r="A9" s="16" t="s">
        <v>108</v>
      </c>
      <c r="E9" s="16" t="s">
        <v>109</v>
      </c>
      <c r="H9" s="17">
        <v>23</v>
      </c>
      <c r="J9" s="63">
        <v>39694769600</v>
      </c>
      <c r="K9" s="60"/>
      <c r="L9" s="63">
        <v>0</v>
      </c>
      <c r="M9" s="60"/>
      <c r="N9" s="63">
        <f t="shared" ref="N9:N27" si="0">J9+L9</f>
        <v>39694769600</v>
      </c>
      <c r="O9" s="60"/>
      <c r="P9" s="63">
        <v>99472593730</v>
      </c>
      <c r="Q9" s="60"/>
      <c r="R9" s="63">
        <v>0</v>
      </c>
      <c r="S9" s="60"/>
      <c r="T9" s="63">
        <f t="shared" ref="T9:T27" si="1">P9+R9</f>
        <v>99472593730</v>
      </c>
    </row>
    <row r="10" spans="1:20" ht="21.75" customHeight="1">
      <c r="A10" s="16" t="s">
        <v>105</v>
      </c>
      <c r="E10" s="16" t="s">
        <v>107</v>
      </c>
      <c r="H10" s="17">
        <v>23</v>
      </c>
      <c r="J10" s="63">
        <v>12267435448</v>
      </c>
      <c r="K10" s="60"/>
      <c r="L10" s="63">
        <v>0</v>
      </c>
      <c r="M10" s="60"/>
      <c r="N10" s="63">
        <f t="shared" si="0"/>
        <v>12267435448</v>
      </c>
      <c r="O10" s="60"/>
      <c r="P10" s="63">
        <v>49766098314</v>
      </c>
      <c r="Q10" s="60"/>
      <c r="R10" s="63">
        <v>0</v>
      </c>
      <c r="S10" s="60"/>
      <c r="T10" s="63">
        <f t="shared" si="1"/>
        <v>49766098314</v>
      </c>
    </row>
    <row r="11" spans="1:20" ht="21.75" customHeight="1">
      <c r="A11" s="16" t="s">
        <v>102</v>
      </c>
      <c r="E11" s="16" t="s">
        <v>104</v>
      </c>
      <c r="H11" s="17">
        <v>23</v>
      </c>
      <c r="J11" s="63">
        <v>22289301196</v>
      </c>
      <c r="K11" s="60"/>
      <c r="L11" s="63">
        <v>0</v>
      </c>
      <c r="M11" s="60"/>
      <c r="N11" s="63">
        <f t="shared" si="0"/>
        <v>22289301196</v>
      </c>
      <c r="O11" s="60"/>
      <c r="P11" s="63">
        <v>98657161505</v>
      </c>
      <c r="Q11" s="60"/>
      <c r="R11" s="63">
        <v>0</v>
      </c>
      <c r="S11" s="60"/>
      <c r="T11" s="63">
        <f t="shared" si="1"/>
        <v>98657161505</v>
      </c>
    </row>
    <row r="12" spans="1:20" ht="21.75" customHeight="1">
      <c r="A12" s="16" t="s">
        <v>99</v>
      </c>
      <c r="E12" s="16" t="s">
        <v>101</v>
      </c>
      <c r="H12" s="17">
        <v>23</v>
      </c>
      <c r="J12" s="63">
        <v>22320934968</v>
      </c>
      <c r="K12" s="60"/>
      <c r="L12" s="63">
        <v>0</v>
      </c>
      <c r="M12" s="60"/>
      <c r="N12" s="63">
        <f t="shared" si="0"/>
        <v>22320934968</v>
      </c>
      <c r="O12" s="60"/>
      <c r="P12" s="63">
        <v>97467974659</v>
      </c>
      <c r="Q12" s="60"/>
      <c r="R12" s="63">
        <v>0</v>
      </c>
      <c r="S12" s="60"/>
      <c r="T12" s="63">
        <f t="shared" si="1"/>
        <v>97467974659</v>
      </c>
    </row>
    <row r="13" spans="1:20" ht="21.75" customHeight="1">
      <c r="A13" s="16" t="s">
        <v>96</v>
      </c>
      <c r="E13" s="16" t="s">
        <v>98</v>
      </c>
      <c r="H13" s="17">
        <v>23</v>
      </c>
      <c r="J13" s="63">
        <v>11581366446</v>
      </c>
      <c r="K13" s="60"/>
      <c r="L13" s="63">
        <v>0</v>
      </c>
      <c r="M13" s="60"/>
      <c r="N13" s="63">
        <f t="shared" si="0"/>
        <v>11581366446</v>
      </c>
      <c r="O13" s="60"/>
      <c r="P13" s="63">
        <v>48493297851</v>
      </c>
      <c r="Q13" s="60"/>
      <c r="R13" s="63">
        <v>0</v>
      </c>
      <c r="S13" s="60"/>
      <c r="T13" s="63">
        <f t="shared" si="1"/>
        <v>48493297851</v>
      </c>
    </row>
    <row r="14" spans="1:20" ht="21.75" customHeight="1">
      <c r="A14" s="16" t="s">
        <v>93</v>
      </c>
      <c r="E14" s="16" t="s">
        <v>95</v>
      </c>
      <c r="H14" s="17">
        <v>23</v>
      </c>
      <c r="J14" s="63">
        <v>23751690354</v>
      </c>
      <c r="K14" s="60"/>
      <c r="L14" s="63">
        <v>0</v>
      </c>
      <c r="M14" s="60"/>
      <c r="N14" s="63">
        <f t="shared" si="0"/>
        <v>23751690354</v>
      </c>
      <c r="O14" s="60"/>
      <c r="P14" s="63">
        <v>98143374715</v>
      </c>
      <c r="Q14" s="60"/>
      <c r="R14" s="63">
        <v>0</v>
      </c>
      <c r="S14" s="60"/>
      <c r="T14" s="63">
        <f t="shared" si="1"/>
        <v>98143374715</v>
      </c>
    </row>
    <row r="15" spans="1:20" ht="21.75" customHeight="1">
      <c r="A15" s="16" t="s">
        <v>90</v>
      </c>
      <c r="E15" s="16" t="s">
        <v>92</v>
      </c>
      <c r="H15" s="17">
        <v>23</v>
      </c>
      <c r="J15" s="63">
        <v>19279506856</v>
      </c>
      <c r="K15" s="60"/>
      <c r="L15" s="63">
        <v>0</v>
      </c>
      <c r="M15" s="60"/>
      <c r="N15" s="63">
        <f t="shared" si="0"/>
        <v>19279506856</v>
      </c>
      <c r="O15" s="60"/>
      <c r="P15" s="63">
        <v>74410319992</v>
      </c>
      <c r="Q15" s="60"/>
      <c r="R15" s="63">
        <v>0</v>
      </c>
      <c r="S15" s="60"/>
      <c r="T15" s="63">
        <f t="shared" si="1"/>
        <v>74410319992</v>
      </c>
    </row>
    <row r="16" spans="1:20" ht="21.75" customHeight="1">
      <c r="A16" s="16" t="s">
        <v>87</v>
      </c>
      <c r="E16" s="16" t="s">
        <v>89</v>
      </c>
      <c r="H16" s="17">
        <v>23</v>
      </c>
      <c r="J16" s="63">
        <v>42122470</v>
      </c>
      <c r="K16" s="60"/>
      <c r="L16" s="63">
        <v>0</v>
      </c>
      <c r="M16" s="60"/>
      <c r="N16" s="63">
        <f t="shared" si="0"/>
        <v>42122470</v>
      </c>
      <c r="O16" s="60"/>
      <c r="P16" s="63">
        <v>161039901</v>
      </c>
      <c r="Q16" s="60"/>
      <c r="R16" s="63">
        <v>0</v>
      </c>
      <c r="S16" s="60"/>
      <c r="T16" s="63">
        <f t="shared" si="1"/>
        <v>161039901</v>
      </c>
    </row>
    <row r="17" spans="1:23" ht="21.75" customHeight="1">
      <c r="A17" s="16" t="s">
        <v>84</v>
      </c>
      <c r="E17" s="16" t="s">
        <v>86</v>
      </c>
      <c r="H17" s="17">
        <v>23</v>
      </c>
      <c r="J17" s="63">
        <v>12022528140</v>
      </c>
      <c r="K17" s="60"/>
      <c r="L17" s="63">
        <v>0</v>
      </c>
      <c r="M17" s="60"/>
      <c r="N17" s="63">
        <f t="shared" si="0"/>
        <v>12022528140</v>
      </c>
      <c r="O17" s="60"/>
      <c r="P17" s="63">
        <v>44658655200</v>
      </c>
      <c r="Q17" s="60"/>
      <c r="R17" s="63">
        <v>0</v>
      </c>
      <c r="S17" s="60"/>
      <c r="T17" s="63">
        <f t="shared" si="1"/>
        <v>44658655200</v>
      </c>
    </row>
    <row r="18" spans="1:23" ht="21.75" customHeight="1">
      <c r="A18" s="16" t="s">
        <v>81</v>
      </c>
      <c r="E18" s="16" t="s">
        <v>83</v>
      </c>
      <c r="H18" s="17">
        <v>23</v>
      </c>
      <c r="J18" s="63">
        <v>48106091277</v>
      </c>
      <c r="K18" s="60"/>
      <c r="L18" s="63">
        <v>0</v>
      </c>
      <c r="M18" s="60"/>
      <c r="N18" s="63">
        <f t="shared" si="0"/>
        <v>48106091277</v>
      </c>
      <c r="O18" s="60"/>
      <c r="P18" s="63">
        <v>179072586158</v>
      </c>
      <c r="Q18" s="60"/>
      <c r="R18" s="63">
        <v>0</v>
      </c>
      <c r="S18" s="60"/>
      <c r="T18" s="63">
        <f t="shared" si="1"/>
        <v>179072586158</v>
      </c>
      <c r="W18">
        <v>364963277036</v>
      </c>
    </row>
    <row r="19" spans="1:23" ht="21.75" customHeight="1">
      <c r="A19" s="16" t="s">
        <v>78</v>
      </c>
      <c r="E19" s="16" t="s">
        <v>80</v>
      </c>
      <c r="H19" s="17">
        <v>23</v>
      </c>
      <c r="J19" s="63">
        <v>18149633493</v>
      </c>
      <c r="K19" s="60"/>
      <c r="L19" s="63">
        <v>0</v>
      </c>
      <c r="M19" s="60"/>
      <c r="N19" s="63">
        <f t="shared" si="0"/>
        <v>18149633493</v>
      </c>
      <c r="O19" s="60"/>
      <c r="P19" s="63">
        <v>62118550099</v>
      </c>
      <c r="Q19" s="60"/>
      <c r="R19" s="63">
        <v>0</v>
      </c>
      <c r="S19" s="60"/>
      <c r="T19" s="63">
        <f t="shared" si="1"/>
        <v>62118550099</v>
      </c>
      <c r="W19" s="23">
        <f>W18-J28</f>
        <v>0</v>
      </c>
    </row>
    <row r="20" spans="1:23" ht="21.75" customHeight="1">
      <c r="A20" s="16" t="s">
        <v>75</v>
      </c>
      <c r="E20" s="16" t="s">
        <v>77</v>
      </c>
      <c r="H20" s="17">
        <v>23</v>
      </c>
      <c r="J20" s="63">
        <v>29852187582</v>
      </c>
      <c r="K20" s="60"/>
      <c r="L20" s="63">
        <v>0</v>
      </c>
      <c r="M20" s="60"/>
      <c r="N20" s="63">
        <f t="shared" si="0"/>
        <v>29852187582</v>
      </c>
      <c r="O20" s="60"/>
      <c r="P20" s="63">
        <v>110976067104</v>
      </c>
      <c r="Q20" s="60"/>
      <c r="R20" s="63">
        <v>0</v>
      </c>
      <c r="S20" s="60"/>
      <c r="T20" s="63">
        <f t="shared" si="1"/>
        <v>110976067104</v>
      </c>
    </row>
    <row r="21" spans="1:23" ht="21.75" customHeight="1">
      <c r="A21" s="16" t="s">
        <v>72</v>
      </c>
      <c r="E21" s="16" t="s">
        <v>74</v>
      </c>
      <c r="H21" s="17">
        <v>23</v>
      </c>
      <c r="J21" s="63">
        <v>7647829256</v>
      </c>
      <c r="K21" s="60"/>
      <c r="L21" s="63">
        <v>0</v>
      </c>
      <c r="M21" s="60"/>
      <c r="N21" s="63">
        <f t="shared" si="0"/>
        <v>7647829256</v>
      </c>
      <c r="O21" s="60"/>
      <c r="P21" s="63">
        <v>28451160286</v>
      </c>
      <c r="Q21" s="60"/>
      <c r="R21" s="63">
        <v>0</v>
      </c>
      <c r="S21" s="60"/>
      <c r="T21" s="63">
        <f t="shared" si="1"/>
        <v>28451160286</v>
      </c>
    </row>
    <row r="22" spans="1:23" ht="21.75" customHeight="1">
      <c r="A22" s="16" t="s">
        <v>69</v>
      </c>
      <c r="E22" s="16" t="s">
        <v>71</v>
      </c>
      <c r="H22" s="17">
        <v>23</v>
      </c>
      <c r="J22" s="63">
        <v>22068351936</v>
      </c>
      <c r="K22" s="60"/>
      <c r="L22" s="63">
        <v>0</v>
      </c>
      <c r="M22" s="60"/>
      <c r="N22" s="63">
        <f t="shared" si="0"/>
        <v>22068351936</v>
      </c>
      <c r="O22" s="60"/>
      <c r="P22" s="63">
        <v>95530422583</v>
      </c>
      <c r="Q22" s="60"/>
      <c r="R22" s="63">
        <v>0</v>
      </c>
      <c r="S22" s="60"/>
      <c r="T22" s="63">
        <f t="shared" si="1"/>
        <v>95530422583</v>
      </c>
    </row>
    <row r="23" spans="1:23" ht="21.75" customHeight="1">
      <c r="A23" s="16" t="s">
        <v>116</v>
      </c>
      <c r="E23" s="16" t="s">
        <v>119</v>
      </c>
      <c r="H23" s="17">
        <v>20.5</v>
      </c>
      <c r="J23" s="63">
        <v>34821917801</v>
      </c>
      <c r="K23" s="60"/>
      <c r="L23" s="63">
        <v>0</v>
      </c>
      <c r="M23" s="60"/>
      <c r="N23" s="63">
        <f t="shared" si="0"/>
        <v>34821917801</v>
      </c>
      <c r="O23" s="60"/>
      <c r="P23" s="63">
        <v>170370849744</v>
      </c>
      <c r="Q23" s="60"/>
      <c r="R23" s="63">
        <v>0</v>
      </c>
      <c r="S23" s="60"/>
      <c r="T23" s="63">
        <f t="shared" si="1"/>
        <v>170370849744</v>
      </c>
    </row>
    <row r="24" spans="1:23" ht="21.75" customHeight="1">
      <c r="A24" s="16" t="s">
        <v>180</v>
      </c>
      <c r="E24" s="16" t="s">
        <v>232</v>
      </c>
      <c r="H24" s="17">
        <v>23</v>
      </c>
      <c r="J24" s="63">
        <v>0</v>
      </c>
      <c r="K24" s="60"/>
      <c r="L24" s="63">
        <v>0</v>
      </c>
      <c r="M24" s="60"/>
      <c r="N24" s="63">
        <f t="shared" si="0"/>
        <v>0</v>
      </c>
      <c r="O24" s="60"/>
      <c r="P24" s="63">
        <v>32333914718</v>
      </c>
      <c r="Q24" s="60"/>
      <c r="R24" s="63">
        <v>0</v>
      </c>
      <c r="S24" s="60"/>
      <c r="T24" s="63">
        <f t="shared" si="1"/>
        <v>32333914718</v>
      </c>
    </row>
    <row r="25" spans="1:23" ht="21.75" customHeight="1">
      <c r="A25" s="16" t="s">
        <v>179</v>
      </c>
      <c r="E25" s="16" t="s">
        <v>233</v>
      </c>
      <c r="H25" s="17">
        <v>23</v>
      </c>
      <c r="J25" s="63">
        <v>0</v>
      </c>
      <c r="K25" s="60"/>
      <c r="L25" s="63">
        <v>0</v>
      </c>
      <c r="M25" s="60"/>
      <c r="N25" s="63">
        <f t="shared" si="0"/>
        <v>0</v>
      </c>
      <c r="O25" s="60"/>
      <c r="P25" s="63">
        <v>9952522269</v>
      </c>
      <c r="Q25" s="60"/>
      <c r="R25" s="63">
        <v>0</v>
      </c>
      <c r="S25" s="60"/>
      <c r="T25" s="63">
        <f t="shared" si="1"/>
        <v>9952522269</v>
      </c>
    </row>
    <row r="26" spans="1:23" ht="21.75" customHeight="1">
      <c r="A26" s="16" t="s">
        <v>62</v>
      </c>
      <c r="E26" s="16" t="s">
        <v>65</v>
      </c>
      <c r="H26" s="17">
        <v>23</v>
      </c>
      <c r="J26" s="63">
        <v>16204592893</v>
      </c>
      <c r="K26" s="60"/>
      <c r="L26" s="63">
        <v>0</v>
      </c>
      <c r="M26" s="60"/>
      <c r="N26" s="63">
        <f t="shared" si="0"/>
        <v>16204592893</v>
      </c>
      <c r="O26" s="60"/>
      <c r="P26" s="63">
        <v>63250185163</v>
      </c>
      <c r="Q26" s="60"/>
      <c r="R26" s="63">
        <v>0</v>
      </c>
      <c r="S26" s="60"/>
      <c r="T26" s="63">
        <f t="shared" si="1"/>
        <v>63250185163</v>
      </c>
    </row>
    <row r="27" spans="1:23" ht="21.75" customHeight="1">
      <c r="A27" s="8" t="s">
        <v>181</v>
      </c>
      <c r="C27" s="9"/>
      <c r="E27" s="8" t="s">
        <v>234</v>
      </c>
      <c r="H27" s="12">
        <v>18</v>
      </c>
      <c r="J27" s="65">
        <v>0</v>
      </c>
      <c r="K27" s="60"/>
      <c r="L27" s="65">
        <v>0</v>
      </c>
      <c r="M27" s="60"/>
      <c r="N27" s="65">
        <f t="shared" si="0"/>
        <v>0</v>
      </c>
      <c r="O27" s="60"/>
      <c r="P27" s="65">
        <v>4616691740</v>
      </c>
      <c r="Q27" s="60"/>
      <c r="R27" s="65">
        <v>0</v>
      </c>
      <c r="S27" s="60"/>
      <c r="T27" s="65">
        <f t="shared" si="1"/>
        <v>4616691740</v>
      </c>
    </row>
    <row r="28" spans="1:23" ht="21.75" customHeight="1" thickBot="1">
      <c r="A28" s="13" t="s">
        <v>21</v>
      </c>
      <c r="C28" s="14"/>
      <c r="E28" s="14"/>
      <c r="H28" s="14"/>
      <c r="J28" s="67">
        <f>SUM(J8:J27)</f>
        <v>364963277036</v>
      </c>
      <c r="K28" s="60"/>
      <c r="L28" s="67">
        <f>SUM(L8:L27)</f>
        <v>0</v>
      </c>
      <c r="M28" s="60"/>
      <c r="N28" s="67">
        <f>SUM(N8:N27)</f>
        <v>364963277036</v>
      </c>
      <c r="O28" s="60"/>
      <c r="P28" s="67">
        <f>SUM(P8:P27)</f>
        <v>1412911242331</v>
      </c>
      <c r="Q28" s="60"/>
      <c r="R28" s="67">
        <f>SUM(R8:R27)</f>
        <v>0</v>
      </c>
      <c r="S28" s="60"/>
      <c r="T28" s="67">
        <f>SUM(T8:T27)</f>
        <v>1412911242331</v>
      </c>
    </row>
    <row r="29" spans="1:23" ht="13.5" thickTop="1">
      <c r="J29" s="71">
        <v>364963277036</v>
      </c>
      <c r="K29" s="60"/>
      <c r="L29" s="60"/>
      <c r="M29" s="60"/>
      <c r="N29" s="60">
        <v>364963277036</v>
      </c>
      <c r="O29" s="60"/>
      <c r="P29" s="60">
        <v>170370849744</v>
      </c>
      <c r="Q29" s="60"/>
      <c r="R29" s="60"/>
      <c r="S29" s="60"/>
      <c r="T29" s="60"/>
    </row>
    <row r="30" spans="1:23">
      <c r="J30" s="60">
        <f>J28-J29</f>
        <v>0</v>
      </c>
      <c r="K30" s="60"/>
      <c r="L30" s="60"/>
      <c r="M30" s="60"/>
      <c r="N30" s="60"/>
      <c r="O30" s="60"/>
      <c r="P30" s="60">
        <v>1242540392587</v>
      </c>
      <c r="Q30" s="60"/>
      <c r="R30" s="60"/>
      <c r="S30" s="60"/>
      <c r="T30" s="60"/>
    </row>
    <row r="31" spans="1:23">
      <c r="J31" s="60"/>
      <c r="K31" s="60"/>
      <c r="L31" s="60"/>
      <c r="M31" s="60"/>
      <c r="N31" s="60"/>
      <c r="O31" s="60"/>
      <c r="P31" s="60">
        <f>P29+P30-P28</f>
        <v>0</v>
      </c>
      <c r="Q31" s="60"/>
      <c r="R31" s="60"/>
      <c r="S31" s="60"/>
      <c r="T31" s="60"/>
    </row>
    <row r="32" spans="1:23"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50"/>
    <pageSetUpPr fitToPage="1"/>
  </sheetPr>
  <dimension ref="A1:O29"/>
  <sheetViews>
    <sheetView rightToLeft="1" topLeftCell="A3" workbookViewId="0">
      <selection activeCell="I27" sqref="I27"/>
    </sheetView>
  </sheetViews>
  <sheetFormatPr defaultRowHeight="12.75"/>
  <cols>
    <col min="1" max="1" width="39" customWidth="1"/>
    <col min="2" max="2" width="1.28515625" customWidth="1"/>
    <col min="3" max="3" width="16.7109375" bestFit="1" customWidth="1"/>
    <col min="4" max="4" width="2.140625" bestFit="1" customWidth="1"/>
    <col min="5" max="5" width="13.7109375" bestFit="1" customWidth="1"/>
    <col min="6" max="6" width="2.140625" bestFit="1" customWidth="1"/>
    <col min="7" max="7" width="16.5703125" bestFit="1" customWidth="1"/>
    <col min="8" max="8" width="1.28515625" customWidth="1"/>
    <col min="9" max="9" width="18.42578125" bestFit="1" customWidth="1"/>
    <col min="10" max="10" width="1.28515625" customWidth="1"/>
    <col min="11" max="11" width="15.28515625" bestFit="1" customWidth="1"/>
    <col min="12" max="12" width="1.28515625" customWidth="1"/>
    <col min="13" max="13" width="18.42578125" bestFit="1" customWidth="1"/>
    <col min="14" max="14" width="0.28515625" customWidth="1"/>
  </cols>
  <sheetData>
    <row r="1" spans="1:15" ht="29.1" customHeight="1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5" ht="21.75" customHeight="1">
      <c r="A2" s="43" t="s">
        <v>139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5" ht="21.75" customHeight="1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</row>
    <row r="4" spans="1:15" ht="14.45" customHeight="1"/>
    <row r="5" spans="1:15" ht="14.45" customHeight="1">
      <c r="A5" s="44" t="s">
        <v>235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</row>
    <row r="6" spans="1:15" ht="14.45" customHeight="1">
      <c r="A6" s="45" t="s">
        <v>142</v>
      </c>
      <c r="C6" s="45" t="s">
        <v>158</v>
      </c>
      <c r="D6" s="45"/>
      <c r="E6" s="45"/>
      <c r="F6" s="45"/>
      <c r="G6" s="45"/>
      <c r="I6" s="45" t="s">
        <v>159</v>
      </c>
      <c r="J6" s="45"/>
      <c r="K6" s="45"/>
      <c r="L6" s="45"/>
      <c r="M6" s="45"/>
    </row>
    <row r="7" spans="1:15" ht="29.1" customHeight="1">
      <c r="A7" s="45"/>
      <c r="C7" s="69" t="s">
        <v>230</v>
      </c>
      <c r="D7" s="70"/>
      <c r="E7" s="69" t="s">
        <v>219</v>
      </c>
      <c r="F7" s="70"/>
      <c r="G7" s="69" t="s">
        <v>231</v>
      </c>
      <c r="H7" s="60"/>
      <c r="I7" s="69" t="s">
        <v>230</v>
      </c>
      <c r="J7" s="70"/>
      <c r="K7" s="69" t="s">
        <v>219</v>
      </c>
      <c r="L7" s="70"/>
      <c r="M7" s="69" t="s">
        <v>231</v>
      </c>
    </row>
    <row r="8" spans="1:15" ht="21.75" customHeight="1">
      <c r="A8" s="5" t="s">
        <v>292</v>
      </c>
      <c r="C8" s="59">
        <v>99750</v>
      </c>
      <c r="D8" s="60"/>
      <c r="E8" s="59">
        <v>0</v>
      </c>
      <c r="F8" s="60"/>
      <c r="G8" s="59">
        <f>C8+E8</f>
        <v>99750</v>
      </c>
      <c r="H8" s="60"/>
      <c r="I8" s="59">
        <v>420716</v>
      </c>
      <c r="J8" s="60"/>
      <c r="K8" s="59">
        <v>0</v>
      </c>
      <c r="L8" s="60"/>
      <c r="M8" s="59">
        <v>420716</v>
      </c>
      <c r="O8" s="23"/>
    </row>
    <row r="9" spans="1:15" ht="21.75" customHeight="1">
      <c r="A9" s="16" t="s">
        <v>264</v>
      </c>
      <c r="C9" s="63">
        <v>5073</v>
      </c>
      <c r="D9" s="60"/>
      <c r="E9" s="63">
        <v>0</v>
      </c>
      <c r="F9" s="60"/>
      <c r="G9" s="63">
        <f t="shared" ref="G9:G25" si="0">C9+E9</f>
        <v>5073</v>
      </c>
      <c r="H9" s="60"/>
      <c r="I9" s="63">
        <v>10525</v>
      </c>
      <c r="J9" s="60"/>
      <c r="K9" s="63">
        <v>0</v>
      </c>
      <c r="L9" s="60"/>
      <c r="M9" s="63">
        <v>10525</v>
      </c>
      <c r="O9" s="23"/>
    </row>
    <row r="10" spans="1:15" ht="21.75" customHeight="1">
      <c r="A10" s="16" t="s">
        <v>277</v>
      </c>
      <c r="C10" s="63">
        <v>40164</v>
      </c>
      <c r="D10" s="60"/>
      <c r="E10" s="63">
        <v>0</v>
      </c>
      <c r="F10" s="60"/>
      <c r="G10" s="63">
        <f t="shared" si="0"/>
        <v>40164</v>
      </c>
      <c r="H10" s="60"/>
      <c r="I10" s="63">
        <v>168012</v>
      </c>
      <c r="J10" s="60"/>
      <c r="K10" s="63">
        <v>0</v>
      </c>
      <c r="L10" s="60"/>
      <c r="M10" s="63">
        <v>168012</v>
      </c>
      <c r="O10" s="23"/>
    </row>
    <row r="11" spans="1:15" ht="21.75" customHeight="1">
      <c r="A11" s="16" t="s">
        <v>278</v>
      </c>
      <c r="C11" s="63">
        <v>1173293</v>
      </c>
      <c r="D11" s="60"/>
      <c r="E11" s="63">
        <v>0</v>
      </c>
      <c r="F11" s="60"/>
      <c r="G11" s="63">
        <f t="shared" si="0"/>
        <v>1173293</v>
      </c>
      <c r="H11" s="60"/>
      <c r="I11" s="63">
        <v>5792858</v>
      </c>
      <c r="J11" s="60"/>
      <c r="K11" s="63">
        <v>0</v>
      </c>
      <c r="L11" s="60"/>
      <c r="M11" s="63">
        <v>5792858</v>
      </c>
      <c r="O11" s="23"/>
    </row>
    <row r="12" spans="1:15" ht="21.75" customHeight="1">
      <c r="A12" s="16" t="s">
        <v>275</v>
      </c>
      <c r="C12" s="63">
        <v>592147</v>
      </c>
      <c r="D12" s="60"/>
      <c r="E12" s="63">
        <v>0</v>
      </c>
      <c r="F12" s="60"/>
      <c r="G12" s="63">
        <f t="shared" si="0"/>
        <v>592147</v>
      </c>
      <c r="H12" s="60"/>
      <c r="I12" s="63">
        <v>2316327</v>
      </c>
      <c r="J12" s="60"/>
      <c r="K12" s="63">
        <v>0</v>
      </c>
      <c r="L12" s="60"/>
      <c r="M12" s="63">
        <v>2316327</v>
      </c>
      <c r="O12" s="23"/>
    </row>
    <row r="13" spans="1:15" ht="21.75" customHeight="1">
      <c r="A13" s="16" t="s">
        <v>274</v>
      </c>
      <c r="C13" s="63">
        <v>167600</v>
      </c>
      <c r="D13" s="60"/>
      <c r="E13" s="63">
        <v>0</v>
      </c>
      <c r="F13" s="60"/>
      <c r="G13" s="63">
        <f t="shared" si="0"/>
        <v>167600</v>
      </c>
      <c r="H13" s="60"/>
      <c r="I13" s="63">
        <v>658990</v>
      </c>
      <c r="J13" s="60"/>
      <c r="K13" s="63">
        <v>0</v>
      </c>
      <c r="L13" s="60"/>
      <c r="M13" s="63">
        <v>658990</v>
      </c>
      <c r="O13" s="23"/>
    </row>
    <row r="14" spans="1:15" ht="21.75" customHeight="1">
      <c r="A14" s="16" t="s">
        <v>281</v>
      </c>
      <c r="C14" s="63">
        <v>92663</v>
      </c>
      <c r="D14" s="60"/>
      <c r="E14" s="63">
        <v>0</v>
      </c>
      <c r="F14" s="60"/>
      <c r="G14" s="63">
        <f t="shared" si="0"/>
        <v>92663</v>
      </c>
      <c r="H14" s="60"/>
      <c r="I14" s="63">
        <v>298814</v>
      </c>
      <c r="J14" s="60"/>
      <c r="K14" s="63">
        <v>0</v>
      </c>
      <c r="L14" s="60"/>
      <c r="M14" s="63">
        <v>298814</v>
      </c>
      <c r="O14" s="23"/>
    </row>
    <row r="15" spans="1:15" ht="21.75" customHeight="1">
      <c r="A15" s="16" t="s">
        <v>279</v>
      </c>
      <c r="C15" s="63">
        <v>43045</v>
      </c>
      <c r="D15" s="60"/>
      <c r="E15" s="63">
        <v>0</v>
      </c>
      <c r="F15" s="60"/>
      <c r="G15" s="63">
        <f t="shared" si="0"/>
        <v>43045</v>
      </c>
      <c r="H15" s="60"/>
      <c r="I15" s="63">
        <v>355297</v>
      </c>
      <c r="J15" s="60"/>
      <c r="K15" s="63">
        <v>0</v>
      </c>
      <c r="L15" s="60"/>
      <c r="M15" s="63">
        <v>355297</v>
      </c>
      <c r="O15" s="23"/>
    </row>
    <row r="16" spans="1:15" ht="21.75" customHeight="1">
      <c r="A16" s="16" t="s">
        <v>276</v>
      </c>
      <c r="C16" s="63">
        <v>662440355</v>
      </c>
      <c r="D16" s="60"/>
      <c r="E16" s="63">
        <v>0</v>
      </c>
      <c r="F16" s="60"/>
      <c r="G16" s="63">
        <f t="shared" si="0"/>
        <v>662440355</v>
      </c>
      <c r="H16" s="60"/>
      <c r="I16" s="63">
        <v>2715619720</v>
      </c>
      <c r="J16" s="60"/>
      <c r="K16" s="63">
        <v>0</v>
      </c>
      <c r="L16" s="60"/>
      <c r="M16" s="63">
        <v>2715619720</v>
      </c>
      <c r="O16" s="23"/>
    </row>
    <row r="17" spans="1:15" ht="21.75" customHeight="1">
      <c r="A17" s="16" t="s">
        <v>280</v>
      </c>
      <c r="C17" s="63">
        <v>4607</v>
      </c>
      <c r="D17" s="60"/>
      <c r="E17" s="63">
        <v>0</v>
      </c>
      <c r="F17" s="60"/>
      <c r="G17" s="63">
        <f t="shared" si="0"/>
        <v>4607</v>
      </c>
      <c r="H17" s="60"/>
      <c r="I17" s="63">
        <v>23166</v>
      </c>
      <c r="J17" s="60"/>
      <c r="K17" s="63">
        <v>0</v>
      </c>
      <c r="L17" s="60"/>
      <c r="M17" s="63">
        <v>23166</v>
      </c>
      <c r="O17" s="23"/>
    </row>
    <row r="18" spans="1:15" ht="21.75" customHeight="1">
      <c r="A18" s="16" t="s">
        <v>286</v>
      </c>
      <c r="C18" s="63">
        <v>37487</v>
      </c>
      <c r="D18" s="60"/>
      <c r="E18" s="63">
        <v>0</v>
      </c>
      <c r="F18" s="60"/>
      <c r="G18" s="63">
        <f t="shared" si="0"/>
        <v>37487</v>
      </c>
      <c r="H18" s="60"/>
      <c r="I18" s="63">
        <v>130086</v>
      </c>
      <c r="J18" s="60"/>
      <c r="K18" s="63">
        <v>0</v>
      </c>
      <c r="L18" s="60"/>
      <c r="M18" s="63">
        <v>130086</v>
      </c>
      <c r="O18" s="23"/>
    </row>
    <row r="19" spans="1:15" ht="21.75" customHeight="1">
      <c r="A19" s="16" t="s">
        <v>291</v>
      </c>
      <c r="C19" s="63">
        <v>111467840197</v>
      </c>
      <c r="D19" s="60"/>
      <c r="E19" s="63">
        <v>0</v>
      </c>
      <c r="F19" s="60"/>
      <c r="G19" s="63">
        <f t="shared" si="0"/>
        <v>111467840197</v>
      </c>
      <c r="H19" s="60"/>
      <c r="I19" s="63">
        <v>359005988956</v>
      </c>
      <c r="J19" s="60"/>
      <c r="K19" s="63">
        <v>-525333928</v>
      </c>
      <c r="L19" s="60"/>
      <c r="M19" s="63">
        <v>358480655028</v>
      </c>
      <c r="O19" s="23"/>
    </row>
    <row r="20" spans="1:15" ht="21.75" customHeight="1">
      <c r="A20" s="16" t="s">
        <v>284</v>
      </c>
      <c r="C20" s="63">
        <v>2690884932</v>
      </c>
      <c r="D20" s="60"/>
      <c r="E20" s="63">
        <v>0</v>
      </c>
      <c r="F20" s="60"/>
      <c r="G20" s="63">
        <f t="shared" si="0"/>
        <v>2690884932</v>
      </c>
      <c r="H20" s="60"/>
      <c r="I20" s="63">
        <v>9109873974</v>
      </c>
      <c r="J20" s="60"/>
      <c r="K20" s="63">
        <v>-1244950</v>
      </c>
      <c r="L20" s="60"/>
      <c r="M20" s="63">
        <v>9108629024</v>
      </c>
      <c r="O20" s="23"/>
    </row>
    <row r="21" spans="1:15" ht="21.75" customHeight="1">
      <c r="A21" s="16" t="s">
        <v>283</v>
      </c>
      <c r="C21" s="63">
        <v>119909180298</v>
      </c>
      <c r="D21" s="60"/>
      <c r="E21" s="63">
        <v>-18010485</v>
      </c>
      <c r="F21" s="60"/>
      <c r="G21" s="63">
        <f t="shared" si="0"/>
        <v>119891169813</v>
      </c>
      <c r="H21" s="60"/>
      <c r="I21" s="63">
        <v>390626712827</v>
      </c>
      <c r="J21" s="60"/>
      <c r="K21" s="63">
        <v>-306218969</v>
      </c>
      <c r="L21" s="60"/>
      <c r="M21" s="63">
        <v>390320493858</v>
      </c>
      <c r="O21" s="23"/>
    </row>
    <row r="22" spans="1:15" ht="21.75" customHeight="1">
      <c r="A22" s="16" t="s">
        <v>285</v>
      </c>
      <c r="C22" s="63">
        <v>29616438354</v>
      </c>
      <c r="D22" s="60"/>
      <c r="E22" s="63">
        <v>-8788800</v>
      </c>
      <c r="F22" s="60"/>
      <c r="G22" s="63">
        <f t="shared" si="0"/>
        <v>29607649554</v>
      </c>
      <c r="H22" s="60"/>
      <c r="I22" s="63">
        <v>75917808195</v>
      </c>
      <c r="J22" s="60"/>
      <c r="K22" s="63">
        <v>-109860005</v>
      </c>
      <c r="L22" s="60"/>
      <c r="M22" s="63">
        <v>75807948190</v>
      </c>
      <c r="O22" s="23"/>
    </row>
    <row r="23" spans="1:15" ht="21.75" customHeight="1">
      <c r="A23" s="16" t="s">
        <v>282</v>
      </c>
      <c r="C23" s="63">
        <v>88768472491</v>
      </c>
      <c r="D23" s="60"/>
      <c r="E23" s="63">
        <v>-288584333</v>
      </c>
      <c r="F23" s="60"/>
      <c r="G23" s="63">
        <f t="shared" si="0"/>
        <v>88479888158</v>
      </c>
      <c r="H23" s="60"/>
      <c r="I23" s="63">
        <v>346636751869</v>
      </c>
      <c r="J23" s="60"/>
      <c r="K23" s="63">
        <v>-807146437</v>
      </c>
      <c r="L23" s="60"/>
      <c r="M23" s="63">
        <v>345829605432</v>
      </c>
      <c r="O23" s="23"/>
    </row>
    <row r="24" spans="1:15" ht="21.75" customHeight="1">
      <c r="A24" s="16" t="s">
        <v>294</v>
      </c>
      <c r="C24" s="63">
        <v>146669041074</v>
      </c>
      <c r="D24" s="60"/>
      <c r="E24" s="63">
        <v>214794069</v>
      </c>
      <c r="F24" s="60"/>
      <c r="G24" s="63">
        <f t="shared" si="0"/>
        <v>146883835143</v>
      </c>
      <c r="H24" s="60"/>
      <c r="I24" s="63">
        <v>522851493053</v>
      </c>
      <c r="J24" s="60"/>
      <c r="K24" s="63">
        <v>-374138846</v>
      </c>
      <c r="L24" s="60"/>
      <c r="M24" s="63">
        <v>522477354207</v>
      </c>
      <c r="O24" s="23"/>
    </row>
    <row r="25" spans="1:15" ht="21.75" customHeight="1">
      <c r="A25" s="16" t="s">
        <v>293</v>
      </c>
      <c r="C25" s="63">
        <v>103718271287</v>
      </c>
      <c r="D25" s="60"/>
      <c r="E25" s="63">
        <v>-562132874</v>
      </c>
      <c r="F25" s="60"/>
      <c r="G25" s="63">
        <f t="shared" si="0"/>
        <v>103156138413</v>
      </c>
      <c r="H25" s="60"/>
      <c r="I25" s="63">
        <v>104380504163</v>
      </c>
      <c r="J25" s="60"/>
      <c r="K25" s="63">
        <v>-577550123</v>
      </c>
      <c r="L25" s="60"/>
      <c r="M25" s="63">
        <v>103802954040</v>
      </c>
      <c r="O25" s="23"/>
    </row>
    <row r="26" spans="1:15" ht="21.75" customHeight="1" thickBot="1">
      <c r="A26" s="13" t="s">
        <v>21</v>
      </c>
      <c r="C26" s="67">
        <f>SUM(C8:C25)</f>
        <v>603504824817</v>
      </c>
      <c r="D26" s="60"/>
      <c r="E26" s="67">
        <f>SUM(E8:E25)</f>
        <v>-662722423</v>
      </c>
      <c r="F26" s="60"/>
      <c r="G26" s="67">
        <f>SUM(G8:G25)</f>
        <v>602842102394</v>
      </c>
      <c r="H26" s="60"/>
      <c r="I26" s="67">
        <f>SUM(I8:I25)</f>
        <v>1811254927548</v>
      </c>
      <c r="J26" s="60"/>
      <c r="K26" s="67">
        <f>SUM(K8:K25)</f>
        <v>-2701493258</v>
      </c>
      <c r="L26" s="60"/>
      <c r="M26" s="67">
        <f>SUM(M8:M25)</f>
        <v>1808553434290</v>
      </c>
    </row>
    <row r="27" spans="1:15" ht="13.5" thickTop="1">
      <c r="C27" s="60">
        <v>603504824817</v>
      </c>
      <c r="D27" s="60"/>
      <c r="E27" s="60">
        <v>-662722423</v>
      </c>
      <c r="F27" s="60"/>
      <c r="G27" s="60"/>
      <c r="H27" s="60"/>
      <c r="I27" s="60">
        <v>1811254927548</v>
      </c>
      <c r="J27" s="60"/>
      <c r="K27" s="60">
        <v>-2701493258</v>
      </c>
      <c r="L27" s="60"/>
      <c r="M27" s="60"/>
    </row>
    <row r="28" spans="1:15">
      <c r="C28" s="60">
        <f>C26-C27</f>
        <v>0</v>
      </c>
      <c r="D28" s="60">
        <f t="shared" ref="D28:I28" si="1">D26-D27</f>
        <v>0</v>
      </c>
      <c r="E28" s="60">
        <f t="shared" si="1"/>
        <v>0</v>
      </c>
      <c r="F28" s="60">
        <f t="shared" si="1"/>
        <v>0</v>
      </c>
      <c r="G28" s="60"/>
      <c r="H28" s="60">
        <f t="shared" si="1"/>
        <v>0</v>
      </c>
      <c r="I28" s="60">
        <f t="shared" si="1"/>
        <v>0</v>
      </c>
      <c r="J28" s="60">
        <f t="shared" ref="J28" si="2">J26-J27</f>
        <v>0</v>
      </c>
      <c r="K28" s="60">
        <f t="shared" ref="K28" si="3">K26-K27</f>
        <v>0</v>
      </c>
      <c r="L28" s="60"/>
      <c r="M28" s="60"/>
    </row>
    <row r="29" spans="1:15"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B050"/>
    <pageSetUpPr fitToPage="1"/>
  </sheetPr>
  <dimension ref="A1:T23"/>
  <sheetViews>
    <sheetView rightToLeft="1" tabSelected="1" workbookViewId="0">
      <selection activeCell="I23" sqref="I23"/>
    </sheetView>
  </sheetViews>
  <sheetFormatPr defaultRowHeight="12.75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1.7109375" bestFit="1" customWidth="1"/>
    <col min="12" max="12" width="1.28515625" customWidth="1"/>
    <col min="13" max="13" width="18.42578125" bestFit="1" customWidth="1"/>
    <col min="14" max="14" width="1.28515625" customWidth="1"/>
    <col min="15" max="15" width="19" bestFit="1" customWidth="1"/>
    <col min="16" max="16" width="1.28515625" customWidth="1"/>
    <col min="17" max="17" width="14.85546875" bestFit="1" customWidth="1"/>
    <col min="18" max="18" width="1.28515625" customWidth="1"/>
    <col min="19" max="19" width="0.28515625" customWidth="1"/>
    <col min="20" max="20" width="16.42578125" bestFit="1" customWidth="1"/>
  </cols>
  <sheetData>
    <row r="1" spans="1:20" ht="29.1" customHeight="1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20" ht="21.75" customHeight="1">
      <c r="A2" s="43" t="s">
        <v>139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20" ht="21.75" customHeight="1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1:20" ht="14.45" customHeight="1"/>
    <row r="5" spans="1:20" ht="14.45" customHeight="1">
      <c r="A5" s="44" t="s">
        <v>236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spans="1:20" ht="14.45" customHeight="1">
      <c r="A6" s="45" t="s">
        <v>142</v>
      </c>
      <c r="C6" s="45" t="s">
        <v>158</v>
      </c>
      <c r="D6" s="45"/>
      <c r="E6" s="45"/>
      <c r="F6" s="45"/>
      <c r="G6" s="45"/>
      <c r="H6" s="45"/>
      <c r="I6" s="45"/>
      <c r="K6" s="45" t="s">
        <v>159</v>
      </c>
      <c r="L6" s="45"/>
      <c r="M6" s="45"/>
      <c r="N6" s="45"/>
      <c r="O6" s="45"/>
      <c r="P6" s="45"/>
      <c r="Q6" s="45"/>
      <c r="R6" s="45"/>
    </row>
    <row r="7" spans="1:20" ht="39" customHeight="1">
      <c r="A7" s="45"/>
      <c r="C7" s="19" t="s">
        <v>13</v>
      </c>
      <c r="D7" s="3"/>
      <c r="E7" s="19" t="s">
        <v>237</v>
      </c>
      <c r="F7" s="3"/>
      <c r="G7" s="19" t="s">
        <v>238</v>
      </c>
      <c r="H7" s="3"/>
      <c r="I7" s="19" t="s">
        <v>239</v>
      </c>
      <c r="K7" s="19" t="s">
        <v>13</v>
      </c>
      <c r="L7" s="3"/>
      <c r="M7" s="19" t="s">
        <v>237</v>
      </c>
      <c r="N7" s="3"/>
      <c r="O7" s="19" t="s">
        <v>238</v>
      </c>
      <c r="P7" s="3"/>
      <c r="Q7" s="46" t="s">
        <v>239</v>
      </c>
      <c r="R7" s="46"/>
    </row>
    <row r="8" spans="1:20" ht="21.75" customHeight="1">
      <c r="A8" s="59" t="s">
        <v>168</v>
      </c>
      <c r="B8" s="60"/>
      <c r="C8" s="59">
        <v>0</v>
      </c>
      <c r="D8" s="60"/>
      <c r="E8" s="59">
        <v>0</v>
      </c>
      <c r="F8" s="60"/>
      <c r="G8" s="59">
        <v>0</v>
      </c>
      <c r="H8" s="60"/>
      <c r="I8" s="59">
        <f>E8+G8</f>
        <v>0</v>
      </c>
      <c r="J8" s="60"/>
      <c r="K8" s="59">
        <v>2000000</v>
      </c>
      <c r="L8" s="60"/>
      <c r="M8" s="59">
        <v>38768964675</v>
      </c>
      <c r="N8" s="60"/>
      <c r="O8" s="59">
        <v>-33194119200</v>
      </c>
      <c r="P8" s="60"/>
      <c r="Q8" s="62">
        <f>M8+O8</f>
        <v>5574845475</v>
      </c>
      <c r="R8" s="62"/>
      <c r="T8" s="23">
        <f>-O8</f>
        <v>33194119200</v>
      </c>
    </row>
    <row r="9" spans="1:20" ht="21.75" customHeight="1">
      <c r="A9" s="63" t="s">
        <v>46</v>
      </c>
      <c r="B9" s="60"/>
      <c r="C9" s="63">
        <v>0</v>
      </c>
      <c r="D9" s="60"/>
      <c r="E9" s="63">
        <v>0</v>
      </c>
      <c r="F9" s="60"/>
      <c r="G9" s="63">
        <v>0</v>
      </c>
      <c r="H9" s="60"/>
      <c r="I9" s="63">
        <v>0</v>
      </c>
      <c r="J9" s="60"/>
      <c r="K9" s="63">
        <v>2000000</v>
      </c>
      <c r="L9" s="60"/>
      <c r="M9" s="63">
        <v>38601622502</v>
      </c>
      <c r="N9" s="60"/>
      <c r="O9" s="63">
        <v>-30647752956</v>
      </c>
      <c r="P9" s="60"/>
      <c r="Q9" s="64">
        <f t="shared" ref="Q9:Q17" si="0">M9+O9</f>
        <v>7953869546</v>
      </c>
      <c r="R9" s="64"/>
      <c r="T9" s="23">
        <f t="shared" ref="T9:T17" si="1">-O9</f>
        <v>30647752956</v>
      </c>
    </row>
    <row r="10" spans="1:20" ht="21.75" customHeight="1">
      <c r="A10" s="63" t="s">
        <v>169</v>
      </c>
      <c r="B10" s="60"/>
      <c r="C10" s="63">
        <v>0</v>
      </c>
      <c r="D10" s="60"/>
      <c r="E10" s="63">
        <v>0</v>
      </c>
      <c r="F10" s="60"/>
      <c r="G10" s="63">
        <v>0</v>
      </c>
      <c r="H10" s="60"/>
      <c r="I10" s="63">
        <v>0</v>
      </c>
      <c r="J10" s="60"/>
      <c r="K10" s="63">
        <v>700000</v>
      </c>
      <c r="L10" s="60"/>
      <c r="M10" s="63">
        <v>11725269711</v>
      </c>
      <c r="N10" s="60"/>
      <c r="O10" s="63">
        <v>-10466072540</v>
      </c>
      <c r="P10" s="60"/>
      <c r="Q10" s="64">
        <f t="shared" si="0"/>
        <v>1259197171</v>
      </c>
      <c r="R10" s="64"/>
      <c r="T10" s="23">
        <f t="shared" si="1"/>
        <v>10466072540</v>
      </c>
    </row>
    <row r="11" spans="1:20" ht="21.75" customHeight="1">
      <c r="A11" s="63" t="s">
        <v>171</v>
      </c>
      <c r="B11" s="60"/>
      <c r="C11" s="63">
        <v>0</v>
      </c>
      <c r="D11" s="60"/>
      <c r="E11" s="63">
        <v>0</v>
      </c>
      <c r="F11" s="60"/>
      <c r="G11" s="63">
        <v>0</v>
      </c>
      <c r="H11" s="60"/>
      <c r="I11" s="63">
        <v>0</v>
      </c>
      <c r="J11" s="60"/>
      <c r="K11" s="63">
        <v>17469614</v>
      </c>
      <c r="L11" s="60"/>
      <c r="M11" s="63">
        <v>291253082610</v>
      </c>
      <c r="N11" s="60"/>
      <c r="O11" s="63">
        <v>-216371930672</v>
      </c>
      <c r="P11" s="60"/>
      <c r="Q11" s="64">
        <f t="shared" si="0"/>
        <v>74881151938</v>
      </c>
      <c r="R11" s="64"/>
      <c r="T11" s="23">
        <f t="shared" si="1"/>
        <v>216371930672</v>
      </c>
    </row>
    <row r="12" spans="1:20" ht="21.75" customHeight="1">
      <c r="A12" s="63" t="s">
        <v>170</v>
      </c>
      <c r="B12" s="60"/>
      <c r="C12" s="63">
        <v>0</v>
      </c>
      <c r="D12" s="60"/>
      <c r="E12" s="63">
        <v>0</v>
      </c>
      <c r="F12" s="60"/>
      <c r="G12" s="63">
        <v>0</v>
      </c>
      <c r="H12" s="60"/>
      <c r="I12" s="63">
        <v>0</v>
      </c>
      <c r="J12" s="60"/>
      <c r="K12" s="63">
        <v>446531</v>
      </c>
      <c r="L12" s="60"/>
      <c r="M12" s="63">
        <v>205152840275</v>
      </c>
      <c r="N12" s="60"/>
      <c r="O12" s="63">
        <v>-213283341782</v>
      </c>
      <c r="P12" s="60"/>
      <c r="Q12" s="64">
        <f t="shared" si="0"/>
        <v>-8130501507</v>
      </c>
      <c r="R12" s="64"/>
      <c r="T12" s="23">
        <f t="shared" si="1"/>
        <v>213283341782</v>
      </c>
    </row>
    <row r="13" spans="1:20" ht="21.75" customHeight="1">
      <c r="A13" s="63" t="s">
        <v>164</v>
      </c>
      <c r="B13" s="60"/>
      <c r="C13" s="63">
        <v>0</v>
      </c>
      <c r="D13" s="60"/>
      <c r="E13" s="63">
        <v>0</v>
      </c>
      <c r="F13" s="60"/>
      <c r="G13" s="63">
        <v>0</v>
      </c>
      <c r="H13" s="60"/>
      <c r="I13" s="63">
        <v>0</v>
      </c>
      <c r="J13" s="60"/>
      <c r="K13" s="63">
        <v>11414104</v>
      </c>
      <c r="L13" s="60"/>
      <c r="M13" s="63">
        <v>30398026175</v>
      </c>
      <c r="N13" s="60"/>
      <c r="O13" s="63">
        <v>-23463419587</v>
      </c>
      <c r="P13" s="60"/>
      <c r="Q13" s="64">
        <f t="shared" si="0"/>
        <v>6934606588</v>
      </c>
      <c r="R13" s="64"/>
      <c r="T13" s="23">
        <f t="shared" si="1"/>
        <v>23463419587</v>
      </c>
    </row>
    <row r="14" spans="1:20" ht="21.75" customHeight="1">
      <c r="A14" s="63" t="s">
        <v>178</v>
      </c>
      <c r="B14" s="60"/>
      <c r="C14" s="63">
        <v>0</v>
      </c>
      <c r="D14" s="60"/>
      <c r="E14" s="63">
        <v>0</v>
      </c>
      <c r="F14" s="60"/>
      <c r="G14" s="63">
        <v>0</v>
      </c>
      <c r="H14" s="60"/>
      <c r="I14" s="63">
        <v>0</v>
      </c>
      <c r="J14" s="60"/>
      <c r="K14" s="63">
        <v>84989</v>
      </c>
      <c r="L14" s="60"/>
      <c r="M14" s="63">
        <v>84989000000</v>
      </c>
      <c r="N14" s="60"/>
      <c r="O14" s="63">
        <v>-78262037015</v>
      </c>
      <c r="P14" s="60"/>
      <c r="Q14" s="64">
        <f t="shared" si="0"/>
        <v>6726962985</v>
      </c>
      <c r="R14" s="64"/>
      <c r="T14" s="23">
        <f t="shared" si="1"/>
        <v>78262037015</v>
      </c>
    </row>
    <row r="15" spans="1:20" ht="21.75" customHeight="1">
      <c r="A15" s="63" t="s">
        <v>179</v>
      </c>
      <c r="B15" s="60"/>
      <c r="C15" s="63">
        <v>0</v>
      </c>
      <c r="D15" s="60"/>
      <c r="E15" s="63">
        <v>0</v>
      </c>
      <c r="F15" s="60"/>
      <c r="G15" s="63">
        <v>0</v>
      </c>
      <c r="H15" s="60"/>
      <c r="I15" s="63">
        <v>-6015991372</v>
      </c>
      <c r="J15" s="60"/>
      <c r="K15" s="63">
        <v>900000</v>
      </c>
      <c r="L15" s="60"/>
      <c r="M15" s="63">
        <v>899551125000</v>
      </c>
      <c r="N15" s="60"/>
      <c r="O15" s="63">
        <v>-895743474502</v>
      </c>
      <c r="P15" s="60"/>
      <c r="Q15" s="64">
        <f t="shared" si="0"/>
        <v>3807650498</v>
      </c>
      <c r="R15" s="64"/>
      <c r="T15" s="23">
        <f t="shared" si="1"/>
        <v>895743474502</v>
      </c>
    </row>
    <row r="16" spans="1:20" ht="21.75" customHeight="1">
      <c r="A16" s="63" t="s">
        <v>180</v>
      </c>
      <c r="B16" s="60"/>
      <c r="C16" s="63">
        <v>0</v>
      </c>
      <c r="D16" s="60"/>
      <c r="E16" s="63">
        <v>0</v>
      </c>
      <c r="F16" s="60"/>
      <c r="G16" s="63">
        <v>0</v>
      </c>
      <c r="H16" s="60"/>
      <c r="I16" s="63">
        <v>0</v>
      </c>
      <c r="J16" s="60"/>
      <c r="K16" s="63">
        <v>527966</v>
      </c>
      <c r="L16" s="60"/>
      <c r="M16" s="63">
        <v>527966000000</v>
      </c>
      <c r="N16" s="60"/>
      <c r="O16" s="63">
        <v>-509700897734</v>
      </c>
      <c r="P16" s="60"/>
      <c r="Q16" s="64">
        <f t="shared" si="0"/>
        <v>18265102266</v>
      </c>
      <c r="R16" s="64"/>
      <c r="T16" s="23">
        <f t="shared" si="1"/>
        <v>509700897734</v>
      </c>
    </row>
    <row r="17" spans="1:20" ht="21.75" customHeight="1">
      <c r="A17" s="65" t="s">
        <v>181</v>
      </c>
      <c r="B17" s="60"/>
      <c r="C17" s="65">
        <v>0</v>
      </c>
      <c r="D17" s="60"/>
      <c r="E17" s="65">
        <v>0</v>
      </c>
      <c r="F17" s="60"/>
      <c r="G17" s="65">
        <v>0</v>
      </c>
      <c r="H17" s="60"/>
      <c r="I17" s="65">
        <v>0</v>
      </c>
      <c r="J17" s="60"/>
      <c r="K17" s="65">
        <v>178727</v>
      </c>
      <c r="L17" s="60"/>
      <c r="M17" s="65">
        <v>178668817195</v>
      </c>
      <c r="N17" s="60"/>
      <c r="O17" s="65">
        <v>-178629817193</v>
      </c>
      <c r="P17" s="60"/>
      <c r="Q17" s="66">
        <f t="shared" si="0"/>
        <v>39000002</v>
      </c>
      <c r="R17" s="66"/>
      <c r="T17" s="23">
        <f t="shared" si="1"/>
        <v>178629817193</v>
      </c>
    </row>
    <row r="18" spans="1:20" ht="21.75" customHeight="1" thickBot="1">
      <c r="A18" s="13" t="s">
        <v>21</v>
      </c>
      <c r="C18" s="67">
        <v>0</v>
      </c>
      <c r="D18" s="60"/>
      <c r="E18" s="67">
        <v>0</v>
      </c>
      <c r="F18" s="60"/>
      <c r="G18" s="67">
        <v>0</v>
      </c>
      <c r="H18" s="60"/>
      <c r="I18" s="67">
        <f>SUM(I8:I17)</f>
        <v>-6015991372</v>
      </c>
      <c r="J18" s="60"/>
      <c r="K18" s="67">
        <v>35721931</v>
      </c>
      <c r="L18" s="60"/>
      <c r="M18" s="67">
        <f>SUM(M8:M17)</f>
        <v>2307074748143</v>
      </c>
      <c r="N18" s="60"/>
      <c r="O18" s="67">
        <f>SUM(O8:O17)</f>
        <v>-2189762863181</v>
      </c>
      <c r="P18" s="60"/>
      <c r="Q18" s="68">
        <f>SUM(Q8:R17)</f>
        <v>117311884962</v>
      </c>
      <c r="R18" s="68"/>
    </row>
    <row r="19" spans="1:20" ht="13.5" thickTop="1"/>
    <row r="20" spans="1:20">
      <c r="I20" s="23">
        <v>-6015991372</v>
      </c>
      <c r="M20" s="23">
        <v>2307074748143</v>
      </c>
      <c r="Q20" s="23">
        <v>119019707927</v>
      </c>
    </row>
    <row r="21" spans="1:20">
      <c r="M21" s="23">
        <f>M18-M20</f>
        <v>0</v>
      </c>
      <c r="Q21" s="23">
        <v>1554648805</v>
      </c>
    </row>
    <row r="22" spans="1:20">
      <c r="Q22" s="23">
        <v>153174160</v>
      </c>
    </row>
    <row r="23" spans="1:20">
      <c r="Q23" s="23">
        <f>Q20-Q21-Q22-Q18</f>
        <v>0</v>
      </c>
    </row>
  </sheetData>
  <mergeCells count="19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2:R12"/>
    <mergeCell ref="Q13:R13"/>
    <mergeCell ref="Q18:R18"/>
    <mergeCell ref="Q11:R11"/>
    <mergeCell ref="Q14:R14"/>
    <mergeCell ref="Q15:R15"/>
    <mergeCell ref="Q16:R16"/>
    <mergeCell ref="Q17:R1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AE14"/>
  <sheetViews>
    <sheetView rightToLeft="1" workbookViewId="0">
      <selection activeCell="Z11" sqref="Z11"/>
    </sheetView>
  </sheetViews>
  <sheetFormatPr defaultRowHeight="12.75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4.28515625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31" ht="29.1" customHeight="1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</row>
    <row r="2" spans="1:31" ht="21.75" customHeight="1">
      <c r="A2" s="43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</row>
    <row r="3" spans="1:31" ht="21.75" customHeight="1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</row>
    <row r="4" spans="1:31" ht="14.45" customHeight="1">
      <c r="A4" s="1" t="s">
        <v>3</v>
      </c>
      <c r="B4" s="44" t="s">
        <v>4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</row>
    <row r="5" spans="1:31" ht="14.45" customHeight="1">
      <c r="A5" s="44" t="s">
        <v>5</v>
      </c>
      <c r="B5" s="44"/>
      <c r="C5" s="44" t="s">
        <v>6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</row>
    <row r="6" spans="1:31" ht="14.45" customHeight="1">
      <c r="F6" s="45" t="s">
        <v>7</v>
      </c>
      <c r="G6" s="45"/>
      <c r="H6" s="45"/>
      <c r="I6" s="45"/>
      <c r="J6" s="45"/>
      <c r="L6" s="45" t="s">
        <v>8</v>
      </c>
      <c r="M6" s="45"/>
      <c r="N6" s="45"/>
      <c r="O6" s="45"/>
      <c r="P6" s="45"/>
      <c r="Q6" s="45"/>
      <c r="R6" s="45"/>
      <c r="T6" s="45" t="s">
        <v>9</v>
      </c>
      <c r="U6" s="45"/>
      <c r="V6" s="45"/>
      <c r="W6" s="45"/>
      <c r="X6" s="45"/>
      <c r="Y6" s="45"/>
      <c r="Z6" s="45"/>
      <c r="AA6" s="45"/>
      <c r="AB6" s="45"/>
    </row>
    <row r="7" spans="1:31" ht="14.45" customHeight="1">
      <c r="F7" s="3"/>
      <c r="G7" s="3"/>
      <c r="H7" s="3"/>
      <c r="I7" s="3"/>
      <c r="J7" s="3"/>
      <c r="L7" s="51" t="s">
        <v>10</v>
      </c>
      <c r="M7" s="51"/>
      <c r="N7" s="51"/>
      <c r="P7" s="51" t="s">
        <v>11</v>
      </c>
      <c r="Q7" s="51"/>
      <c r="R7" s="51"/>
      <c r="T7" s="3"/>
      <c r="V7" s="3"/>
      <c r="X7" s="3"/>
      <c r="Z7" s="3"/>
      <c r="AB7" s="3"/>
    </row>
    <row r="8" spans="1:31" ht="14.45" customHeight="1">
      <c r="A8" s="45" t="s">
        <v>12</v>
      </c>
      <c r="B8" s="45"/>
      <c r="C8" s="45"/>
      <c r="E8" s="45" t="s">
        <v>13</v>
      </c>
      <c r="F8" s="45"/>
      <c r="H8" s="2" t="s">
        <v>14</v>
      </c>
      <c r="J8" s="2" t="s">
        <v>15</v>
      </c>
      <c r="L8" s="4" t="s">
        <v>13</v>
      </c>
      <c r="N8" s="4" t="s">
        <v>14</v>
      </c>
      <c r="P8" s="4" t="s">
        <v>13</v>
      </c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31" ht="21.75" customHeight="1">
      <c r="A9" s="49" t="s">
        <v>19</v>
      </c>
      <c r="B9" s="49"/>
      <c r="C9" s="49"/>
      <c r="E9" s="42">
        <v>1252226</v>
      </c>
      <c r="F9" s="42"/>
      <c r="H9" s="6">
        <v>2304095840</v>
      </c>
      <c r="J9" s="6">
        <v>1076045089</v>
      </c>
      <c r="L9" s="6">
        <v>0</v>
      </c>
      <c r="N9" s="6">
        <v>0</v>
      </c>
      <c r="P9" s="6">
        <v>0</v>
      </c>
      <c r="R9" s="6">
        <v>0</v>
      </c>
      <c r="T9" s="6">
        <v>1252226</v>
      </c>
      <c r="V9" s="6">
        <v>1101</v>
      </c>
      <c r="X9" s="6">
        <v>2304095840</v>
      </c>
      <c r="Z9" s="6">
        <v>1368043468</v>
      </c>
      <c r="AB9" s="7">
        <v>0</v>
      </c>
      <c r="AD9" s="28">
        <f>AB9/$AE$9</f>
        <v>0</v>
      </c>
      <c r="AE9" s="23">
        <v>44135142065378</v>
      </c>
    </row>
    <row r="10" spans="1:31" ht="21.75" customHeight="1">
      <c r="A10" s="50" t="s">
        <v>20</v>
      </c>
      <c r="B10" s="50"/>
      <c r="C10" s="50"/>
      <c r="D10" s="9"/>
      <c r="E10" s="39">
        <v>17144</v>
      </c>
      <c r="F10" s="40"/>
      <c r="H10" s="11">
        <v>37057611</v>
      </c>
      <c r="J10" s="11">
        <v>70818778</v>
      </c>
      <c r="L10" s="11">
        <v>0</v>
      </c>
      <c r="N10" s="11">
        <v>0</v>
      </c>
      <c r="P10" s="11">
        <v>0</v>
      </c>
      <c r="R10" s="11">
        <v>0</v>
      </c>
      <c r="T10" s="11">
        <v>17144</v>
      </c>
      <c r="V10" s="11">
        <v>4850</v>
      </c>
      <c r="X10" s="11">
        <v>37057611</v>
      </c>
      <c r="Z10" s="11">
        <v>82505662</v>
      </c>
      <c r="AB10" s="12">
        <v>0</v>
      </c>
      <c r="AD10" s="28">
        <f>AB10/$AE$9</f>
        <v>0</v>
      </c>
    </row>
    <row r="11" spans="1:31" ht="21.75" customHeight="1" thickBot="1">
      <c r="A11" s="48" t="s">
        <v>21</v>
      </c>
      <c r="B11" s="48"/>
      <c r="C11" s="48"/>
      <c r="D11" s="48"/>
      <c r="F11" s="14">
        <v>1269370</v>
      </c>
      <c r="H11" s="14">
        <f>SUM(H9:H10)</f>
        <v>2341153451</v>
      </c>
      <c r="J11" s="14">
        <f>SUM(J9:J10)</f>
        <v>1146863867</v>
      </c>
      <c r="K11" s="10">
        <f t="shared" ref="K11:AB11" si="0">SUM(K9:K10)</f>
        <v>0</v>
      </c>
      <c r="L11" s="14">
        <f t="shared" si="0"/>
        <v>0</v>
      </c>
      <c r="M11" s="10">
        <f t="shared" si="0"/>
        <v>0</v>
      </c>
      <c r="N11" s="14">
        <f t="shared" si="0"/>
        <v>0</v>
      </c>
      <c r="O11" s="10">
        <f t="shared" si="0"/>
        <v>0</v>
      </c>
      <c r="P11" s="14">
        <f t="shared" si="0"/>
        <v>0</v>
      </c>
      <c r="Q11" s="10">
        <f t="shared" si="0"/>
        <v>0</v>
      </c>
      <c r="R11" s="14">
        <f t="shared" si="0"/>
        <v>0</v>
      </c>
      <c r="S11" s="10">
        <f t="shared" si="0"/>
        <v>0</v>
      </c>
      <c r="T11" s="14">
        <f t="shared" si="0"/>
        <v>1269370</v>
      </c>
      <c r="U11" s="10">
        <f t="shared" si="0"/>
        <v>0</v>
      </c>
      <c r="V11" s="14">
        <f t="shared" si="0"/>
        <v>5951</v>
      </c>
      <c r="W11" s="10">
        <f t="shared" si="0"/>
        <v>0</v>
      </c>
      <c r="X11" s="14">
        <f t="shared" si="0"/>
        <v>2341153451</v>
      </c>
      <c r="Y11" s="10">
        <f t="shared" si="0"/>
        <v>0</v>
      </c>
      <c r="Z11" s="14">
        <f t="shared" si="0"/>
        <v>1450549130</v>
      </c>
      <c r="AA11" s="10">
        <f t="shared" si="0"/>
        <v>0</v>
      </c>
      <c r="AB11" s="14">
        <f t="shared" si="0"/>
        <v>0</v>
      </c>
    </row>
    <row r="12" spans="1:31" ht="13.5" thickTop="1">
      <c r="H12">
        <v>2341153451</v>
      </c>
      <c r="J12">
        <v>1146863867</v>
      </c>
      <c r="X12">
        <v>2341153451</v>
      </c>
      <c r="Z12">
        <v>1450549130</v>
      </c>
    </row>
    <row r="13" spans="1:31">
      <c r="J13" s="23">
        <f>J11-J12</f>
        <v>0</v>
      </c>
      <c r="X13" s="23">
        <f>X11-X12</f>
        <v>0</v>
      </c>
      <c r="Z13" s="23">
        <f>Z11-Z12</f>
        <v>0</v>
      </c>
    </row>
    <row r="14" spans="1:31">
      <c r="H14" s="23">
        <f>H11-H12</f>
        <v>0</v>
      </c>
    </row>
  </sheetData>
  <mergeCells count="18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11:D11"/>
    <mergeCell ref="A8:C8"/>
    <mergeCell ref="E8:F8"/>
    <mergeCell ref="A9:C9"/>
    <mergeCell ref="E9:F9"/>
    <mergeCell ref="A10:C10"/>
    <mergeCell ref="E10:F10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</row>
    <row r="2" spans="1:25" ht="21.75" customHeight="1">
      <c r="A2" s="43" t="s">
        <v>139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</row>
    <row r="3" spans="1:25" ht="21.75" customHeight="1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1:25" ht="7.35" customHeight="1"/>
    <row r="5" spans="1:25" ht="14.45" customHeight="1">
      <c r="A5" s="44" t="s">
        <v>240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</row>
    <row r="6" spans="1:25" ht="7.35" customHeight="1"/>
    <row r="7" spans="1:25" ht="14.45" customHeight="1">
      <c r="E7" s="45" t="s">
        <v>158</v>
      </c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Y7" s="2" t="s">
        <v>159</v>
      </c>
    </row>
    <row r="8" spans="1:25" ht="29.1" customHeight="1">
      <c r="A8" s="2" t="s">
        <v>241</v>
      </c>
      <c r="C8" s="2" t="s">
        <v>242</v>
      </c>
      <c r="E8" s="19" t="s">
        <v>26</v>
      </c>
      <c r="F8" s="3"/>
      <c r="G8" s="19" t="s">
        <v>13</v>
      </c>
      <c r="H8" s="3"/>
      <c r="I8" s="19" t="s">
        <v>25</v>
      </c>
      <c r="J8" s="3"/>
      <c r="K8" s="19" t="s">
        <v>243</v>
      </c>
      <c r="L8" s="3"/>
      <c r="M8" s="19" t="s">
        <v>244</v>
      </c>
      <c r="N8" s="3"/>
      <c r="O8" s="19" t="s">
        <v>245</v>
      </c>
      <c r="P8" s="3"/>
      <c r="Q8" s="19" t="s">
        <v>246</v>
      </c>
      <c r="R8" s="3"/>
      <c r="S8" s="19" t="s">
        <v>247</v>
      </c>
      <c r="T8" s="3"/>
      <c r="U8" s="19" t="s">
        <v>248</v>
      </c>
      <c r="V8" s="3"/>
      <c r="W8" s="19" t="s">
        <v>249</v>
      </c>
      <c r="Y8" s="19" t="s">
        <v>249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B050"/>
    <pageSetUpPr fitToPage="1"/>
  </sheetPr>
  <dimension ref="A1:W49"/>
  <sheetViews>
    <sheetView rightToLeft="1" topLeftCell="A27" workbookViewId="0">
      <selection activeCell="Q42" sqref="Q42"/>
    </sheetView>
  </sheetViews>
  <sheetFormatPr defaultRowHeight="12.75"/>
  <cols>
    <col min="1" max="1" width="40.28515625" customWidth="1"/>
    <col min="2" max="2" width="1.28515625" customWidth="1"/>
    <col min="3" max="3" width="11.5703125" bestFit="1" customWidth="1"/>
    <col min="4" max="4" width="1.28515625" customWidth="1"/>
    <col min="5" max="5" width="21.5703125" bestFit="1" customWidth="1"/>
    <col min="6" max="6" width="1.28515625" customWidth="1"/>
    <col min="7" max="7" width="20.140625" bestFit="1" customWidth="1"/>
    <col min="8" max="8" width="1.28515625" customWidth="1"/>
    <col min="9" max="9" width="17.42578125" bestFit="1" customWidth="1"/>
    <col min="10" max="10" width="1.28515625" customWidth="1"/>
    <col min="11" max="11" width="11.5703125" bestFit="1" customWidth="1"/>
    <col min="12" max="12" width="1.28515625" customWidth="1"/>
    <col min="13" max="13" width="19.42578125" bestFit="1" customWidth="1"/>
    <col min="14" max="14" width="1.28515625" customWidth="1"/>
    <col min="15" max="15" width="20.140625" bestFit="1" customWidth="1"/>
    <col min="16" max="16" width="1.28515625" customWidth="1"/>
    <col min="17" max="17" width="15" customWidth="1"/>
    <col min="18" max="18" width="1.28515625" customWidth="1"/>
    <col min="19" max="19" width="0.28515625" customWidth="1"/>
    <col min="20" max="20" width="15.28515625" bestFit="1" customWidth="1"/>
    <col min="21" max="21" width="15.42578125" bestFit="1" customWidth="1"/>
    <col min="23" max="23" width="14.85546875" bestFit="1" customWidth="1"/>
  </cols>
  <sheetData>
    <row r="1" spans="1:23" ht="29.1" customHeight="1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23" ht="21.75" customHeight="1">
      <c r="A2" s="43" t="s">
        <v>139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23" ht="21.75" customHeight="1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1:23" ht="14.45" customHeight="1"/>
    <row r="5" spans="1:23" ht="14.45" customHeight="1">
      <c r="A5" s="44" t="s">
        <v>250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spans="1:23" ht="14.45" customHeight="1">
      <c r="A6" s="45" t="s">
        <v>142</v>
      </c>
      <c r="C6" s="45" t="s">
        <v>158</v>
      </c>
      <c r="D6" s="45"/>
      <c r="E6" s="45"/>
      <c r="F6" s="45"/>
      <c r="G6" s="45"/>
      <c r="H6" s="45"/>
      <c r="I6" s="45"/>
      <c r="K6" s="45" t="s">
        <v>159</v>
      </c>
      <c r="L6" s="45"/>
      <c r="M6" s="45"/>
      <c r="N6" s="45"/>
      <c r="O6" s="45"/>
      <c r="P6" s="45"/>
      <c r="Q6" s="45"/>
      <c r="R6" s="45"/>
    </row>
    <row r="7" spans="1:23" ht="43.5" customHeight="1">
      <c r="A7" s="45"/>
      <c r="C7" s="19" t="s">
        <v>13</v>
      </c>
      <c r="D7" s="3"/>
      <c r="E7" s="19" t="s">
        <v>15</v>
      </c>
      <c r="F7" s="3"/>
      <c r="G7" s="19" t="s">
        <v>238</v>
      </c>
      <c r="H7" s="3"/>
      <c r="I7" s="20" t="s">
        <v>251</v>
      </c>
      <c r="K7" s="19" t="s">
        <v>13</v>
      </c>
      <c r="L7" s="3"/>
      <c r="M7" s="19" t="s">
        <v>15</v>
      </c>
      <c r="N7" s="3"/>
      <c r="O7" s="19" t="s">
        <v>238</v>
      </c>
      <c r="P7" s="3"/>
      <c r="Q7" s="46" t="s">
        <v>251</v>
      </c>
      <c r="R7" s="46"/>
    </row>
    <row r="8" spans="1:23" ht="21.75" customHeight="1">
      <c r="A8" s="5" t="s">
        <v>19</v>
      </c>
      <c r="C8" s="59">
        <v>1252226</v>
      </c>
      <c r="D8" s="60"/>
      <c r="E8" s="59">
        <v>1368043469</v>
      </c>
      <c r="F8" s="60"/>
      <c r="G8" s="59">
        <v>-1076045090</v>
      </c>
      <c r="H8" s="60"/>
      <c r="I8" s="61">
        <f>E8+G8</f>
        <v>291998379</v>
      </c>
      <c r="J8" s="60"/>
      <c r="K8" s="59">
        <v>1252226</v>
      </c>
      <c r="L8" s="60"/>
      <c r="M8" s="59">
        <v>1368043468</v>
      </c>
      <c r="N8" s="60"/>
      <c r="O8" s="59">
        <v>-2304095840</v>
      </c>
      <c r="P8" s="60"/>
      <c r="Q8" s="62">
        <f>M8+O8</f>
        <v>-936052372</v>
      </c>
      <c r="R8" s="62"/>
      <c r="S8" s="60"/>
      <c r="T8" s="60"/>
      <c r="U8" s="60"/>
      <c r="V8" s="60"/>
      <c r="W8" s="60"/>
    </row>
    <row r="9" spans="1:23" ht="21.75" customHeight="1">
      <c r="A9" s="16" t="s">
        <v>20</v>
      </c>
      <c r="C9" s="63">
        <v>17144</v>
      </c>
      <c r="D9" s="60"/>
      <c r="E9" s="63">
        <v>82505663</v>
      </c>
      <c r="F9" s="60"/>
      <c r="G9" s="63">
        <v>-70818779</v>
      </c>
      <c r="H9" s="60"/>
      <c r="I9" s="63">
        <f>E9+G9</f>
        <v>11686884</v>
      </c>
      <c r="J9" s="60"/>
      <c r="K9" s="63">
        <v>17144</v>
      </c>
      <c r="L9" s="60"/>
      <c r="M9" s="63">
        <v>82505662</v>
      </c>
      <c r="N9" s="60"/>
      <c r="O9" s="63">
        <v>-55797644</v>
      </c>
      <c r="P9" s="60"/>
      <c r="Q9" s="64">
        <f>M9+O9</f>
        <v>26708018</v>
      </c>
      <c r="R9" s="64"/>
      <c r="S9" s="60"/>
      <c r="T9" s="60">
        <f>SUM(Q8:R9)</f>
        <v>-909344354</v>
      </c>
      <c r="U9" s="60">
        <f>SUM(I8:I9)</f>
        <v>303685263</v>
      </c>
      <c r="V9" s="60"/>
      <c r="W9" s="60"/>
    </row>
    <row r="10" spans="1:23" ht="21.75" customHeight="1">
      <c r="A10" s="16" t="s">
        <v>50</v>
      </c>
      <c r="C10" s="63">
        <v>156312</v>
      </c>
      <c r="D10" s="60"/>
      <c r="E10" s="63">
        <v>272440717848</v>
      </c>
      <c r="F10" s="60"/>
      <c r="G10" s="63">
        <v>-275407832232</v>
      </c>
      <c r="H10" s="60"/>
      <c r="I10" s="63">
        <f t="shared" ref="I10:I40" si="0">E10+G10</f>
        <v>-2967114384</v>
      </c>
      <c r="J10" s="60"/>
      <c r="K10" s="63">
        <v>156312</v>
      </c>
      <c r="L10" s="60"/>
      <c r="M10" s="63">
        <v>272440717848</v>
      </c>
      <c r="N10" s="60"/>
      <c r="O10" s="63">
        <v>-194462913528</v>
      </c>
      <c r="P10" s="60"/>
      <c r="Q10" s="64">
        <f t="shared" ref="Q10:Q40" si="1">M10+O10</f>
        <v>77977804320</v>
      </c>
      <c r="R10" s="64"/>
      <c r="S10" s="60"/>
      <c r="T10" s="60"/>
      <c r="U10" s="60"/>
      <c r="V10" s="60"/>
      <c r="W10" s="60"/>
    </row>
    <row r="11" spans="1:23" ht="21.75" customHeight="1">
      <c r="A11" s="16" t="s">
        <v>172</v>
      </c>
      <c r="C11" s="63">
        <v>2461</v>
      </c>
      <c r="D11" s="60"/>
      <c r="E11" s="63">
        <v>151483448976</v>
      </c>
      <c r="F11" s="60"/>
      <c r="G11" s="63">
        <v>-153668762834</v>
      </c>
      <c r="H11" s="60"/>
      <c r="I11" s="63">
        <f t="shared" si="0"/>
        <v>-2185313858</v>
      </c>
      <c r="J11" s="60"/>
      <c r="K11" s="63">
        <v>2461</v>
      </c>
      <c r="L11" s="60"/>
      <c r="M11" s="63">
        <v>151483448976</v>
      </c>
      <c r="N11" s="60"/>
      <c r="O11" s="63">
        <v>-108555039774</v>
      </c>
      <c r="P11" s="60"/>
      <c r="Q11" s="64">
        <f t="shared" si="1"/>
        <v>42928409202</v>
      </c>
      <c r="R11" s="64"/>
      <c r="S11" s="60"/>
      <c r="T11" s="60"/>
      <c r="U11" s="60"/>
      <c r="V11" s="60"/>
      <c r="W11" s="60"/>
    </row>
    <row r="12" spans="1:23" ht="21.75" customHeight="1">
      <c r="A12" s="16" t="s">
        <v>173</v>
      </c>
      <c r="C12" s="63">
        <v>89441</v>
      </c>
      <c r="D12" s="60"/>
      <c r="E12" s="63">
        <v>242381442919</v>
      </c>
      <c r="F12" s="60"/>
      <c r="G12" s="63">
        <v>-231414366381</v>
      </c>
      <c r="H12" s="60"/>
      <c r="I12" s="63">
        <f t="shared" si="0"/>
        <v>10967076538</v>
      </c>
      <c r="J12" s="60"/>
      <c r="K12" s="63">
        <v>89441</v>
      </c>
      <c r="L12" s="60"/>
      <c r="M12" s="63">
        <v>242381442919</v>
      </c>
      <c r="N12" s="60"/>
      <c r="O12" s="63">
        <v>-160717516751</v>
      </c>
      <c r="P12" s="60"/>
      <c r="Q12" s="64">
        <f t="shared" si="1"/>
        <v>81663926168</v>
      </c>
      <c r="R12" s="64"/>
      <c r="S12" s="60"/>
      <c r="T12" s="60"/>
      <c r="U12" s="60"/>
      <c r="V12" s="60"/>
      <c r="W12" s="60"/>
    </row>
    <row r="13" spans="1:23" ht="21.75" customHeight="1">
      <c r="A13" s="16" t="s">
        <v>51</v>
      </c>
      <c r="C13" s="63">
        <v>56916</v>
      </c>
      <c r="D13" s="60"/>
      <c r="E13" s="63">
        <v>108435054132</v>
      </c>
      <c r="F13" s="60"/>
      <c r="G13" s="63">
        <v>-113267279448</v>
      </c>
      <c r="H13" s="60"/>
      <c r="I13" s="63">
        <f t="shared" si="0"/>
        <v>-4832225316</v>
      </c>
      <c r="J13" s="60"/>
      <c r="K13" s="63">
        <v>56916</v>
      </c>
      <c r="L13" s="60"/>
      <c r="M13" s="63">
        <v>108435054132</v>
      </c>
      <c r="N13" s="60"/>
      <c r="O13" s="63">
        <v>-82999066068</v>
      </c>
      <c r="P13" s="60"/>
      <c r="Q13" s="64">
        <f t="shared" si="1"/>
        <v>25435988064</v>
      </c>
      <c r="R13" s="64"/>
      <c r="S13" s="60"/>
      <c r="T13" s="60"/>
      <c r="U13" s="60"/>
      <c r="V13" s="60"/>
      <c r="W13" s="60"/>
    </row>
    <row r="14" spans="1:23" ht="21.75" customHeight="1">
      <c r="A14" s="16" t="s">
        <v>49</v>
      </c>
      <c r="C14" s="63">
        <v>1724881</v>
      </c>
      <c r="D14" s="60"/>
      <c r="E14" s="63">
        <v>40576100644</v>
      </c>
      <c r="F14" s="60"/>
      <c r="G14" s="63">
        <v>-41043543395</v>
      </c>
      <c r="H14" s="60"/>
      <c r="I14" s="63">
        <f t="shared" si="0"/>
        <v>-467442751</v>
      </c>
      <c r="J14" s="60"/>
      <c r="K14" s="63">
        <v>1724881</v>
      </c>
      <c r="L14" s="60"/>
      <c r="M14" s="63">
        <v>40576100644</v>
      </c>
      <c r="N14" s="60"/>
      <c r="O14" s="63">
        <v>-30927116330</v>
      </c>
      <c r="P14" s="60"/>
      <c r="Q14" s="64">
        <f t="shared" si="1"/>
        <v>9648984314</v>
      </c>
      <c r="R14" s="64"/>
      <c r="S14" s="60"/>
      <c r="T14" s="60"/>
      <c r="U14" s="60"/>
      <c r="V14" s="60"/>
      <c r="W14" s="60"/>
    </row>
    <row r="15" spans="1:23" ht="21.75" customHeight="1">
      <c r="A15" s="16" t="s">
        <v>47</v>
      </c>
      <c r="C15" s="63">
        <v>4282580</v>
      </c>
      <c r="D15" s="60"/>
      <c r="E15" s="63">
        <v>92013241971</v>
      </c>
      <c r="F15" s="60"/>
      <c r="G15" s="63">
        <v>-90453695497</v>
      </c>
      <c r="H15" s="60"/>
      <c r="I15" s="63">
        <f t="shared" si="0"/>
        <v>1559546474</v>
      </c>
      <c r="J15" s="60"/>
      <c r="K15" s="63">
        <v>4282580</v>
      </c>
      <c r="L15" s="60"/>
      <c r="M15" s="63">
        <v>92013241971</v>
      </c>
      <c r="N15" s="60"/>
      <c r="O15" s="63">
        <v>-65287315408</v>
      </c>
      <c r="P15" s="60"/>
      <c r="Q15" s="64">
        <f t="shared" si="1"/>
        <v>26725926563</v>
      </c>
      <c r="R15" s="64"/>
      <c r="S15" s="60"/>
      <c r="T15" s="60"/>
      <c r="U15" s="60"/>
      <c r="V15" s="60"/>
      <c r="W15" s="60"/>
    </row>
    <row r="16" spans="1:23" ht="21.75" customHeight="1">
      <c r="A16" s="16" t="s">
        <v>45</v>
      </c>
      <c r="C16" s="63">
        <v>1400162</v>
      </c>
      <c r="D16" s="60"/>
      <c r="E16" s="63">
        <v>50813836406</v>
      </c>
      <c r="F16" s="60"/>
      <c r="G16" s="63">
        <v>-43115194066</v>
      </c>
      <c r="H16" s="60"/>
      <c r="I16" s="63">
        <f t="shared" si="0"/>
        <v>7698642340</v>
      </c>
      <c r="J16" s="60"/>
      <c r="K16" s="63">
        <v>1400162</v>
      </c>
      <c r="L16" s="60"/>
      <c r="M16" s="63">
        <v>50813836406</v>
      </c>
      <c r="N16" s="60"/>
      <c r="O16" s="63">
        <v>-50050095942</v>
      </c>
      <c r="P16" s="60"/>
      <c r="Q16" s="64">
        <f t="shared" si="1"/>
        <v>763740464</v>
      </c>
      <c r="R16" s="64"/>
      <c r="S16" s="60"/>
      <c r="T16" s="60"/>
      <c r="U16" s="60"/>
      <c r="V16" s="60"/>
      <c r="W16" s="60"/>
    </row>
    <row r="17" spans="1:23" ht="21.75" customHeight="1">
      <c r="A17" s="16" t="s">
        <v>42</v>
      </c>
      <c r="C17" s="63">
        <v>5000000</v>
      </c>
      <c r="D17" s="60"/>
      <c r="E17" s="63">
        <v>62605675000</v>
      </c>
      <c r="F17" s="60"/>
      <c r="G17" s="63">
        <v>-64890408000</v>
      </c>
      <c r="H17" s="60"/>
      <c r="I17" s="63">
        <f t="shared" si="0"/>
        <v>-2284733000</v>
      </c>
      <c r="J17" s="60"/>
      <c r="K17" s="63">
        <v>5000000</v>
      </c>
      <c r="L17" s="60"/>
      <c r="M17" s="63">
        <v>62605675000</v>
      </c>
      <c r="N17" s="60"/>
      <c r="O17" s="63">
        <v>-54624075000</v>
      </c>
      <c r="P17" s="60"/>
      <c r="Q17" s="64">
        <f t="shared" si="1"/>
        <v>7981600000</v>
      </c>
      <c r="R17" s="64"/>
      <c r="S17" s="60"/>
      <c r="T17" s="60"/>
      <c r="U17" s="60"/>
      <c r="V17" s="60"/>
      <c r="W17" s="60"/>
    </row>
    <row r="18" spans="1:23" ht="21.75" customHeight="1">
      <c r="A18" s="16" t="s">
        <v>46</v>
      </c>
      <c r="C18" s="63">
        <v>4594000</v>
      </c>
      <c r="D18" s="60"/>
      <c r="E18" s="63">
        <v>77274712935</v>
      </c>
      <c r="F18" s="60"/>
      <c r="G18" s="63">
        <v>-66533064400</v>
      </c>
      <c r="H18" s="60"/>
      <c r="I18" s="63">
        <f t="shared" si="0"/>
        <v>10741648535</v>
      </c>
      <c r="J18" s="60"/>
      <c r="K18" s="63">
        <v>4594000</v>
      </c>
      <c r="L18" s="60"/>
      <c r="M18" s="63">
        <v>77274712935</v>
      </c>
      <c r="N18" s="60"/>
      <c r="O18" s="63">
        <v>-79370010709</v>
      </c>
      <c r="P18" s="60"/>
      <c r="Q18" s="64">
        <f t="shared" si="1"/>
        <v>-2095297774</v>
      </c>
      <c r="R18" s="64"/>
      <c r="S18" s="60"/>
      <c r="T18" s="60"/>
      <c r="U18" s="60"/>
      <c r="V18" s="60"/>
      <c r="W18" s="60"/>
    </row>
    <row r="19" spans="1:23" ht="21.75" customHeight="1">
      <c r="A19" s="16" t="s">
        <v>43</v>
      </c>
      <c r="C19" s="63">
        <v>3000000</v>
      </c>
      <c r="D19" s="60"/>
      <c r="E19" s="63">
        <v>26273431800</v>
      </c>
      <c r="F19" s="60"/>
      <c r="G19" s="63">
        <v>-29931000000</v>
      </c>
      <c r="H19" s="60"/>
      <c r="I19" s="63">
        <f t="shared" si="0"/>
        <v>-3657568200</v>
      </c>
      <c r="J19" s="60"/>
      <c r="K19" s="63">
        <v>3000000</v>
      </c>
      <c r="L19" s="60"/>
      <c r="M19" s="63">
        <v>26273431800</v>
      </c>
      <c r="N19" s="60"/>
      <c r="O19" s="63">
        <v>-30067350000</v>
      </c>
      <c r="P19" s="60"/>
      <c r="Q19" s="64">
        <f t="shared" si="1"/>
        <v>-3793918200</v>
      </c>
      <c r="R19" s="64"/>
      <c r="S19" s="60"/>
      <c r="T19" s="60"/>
      <c r="U19" s="60"/>
      <c r="V19" s="60"/>
      <c r="W19" s="60"/>
    </row>
    <row r="20" spans="1:23" ht="21.75" customHeight="1">
      <c r="A20" s="16" t="s">
        <v>48</v>
      </c>
      <c r="C20" s="63">
        <v>30685528</v>
      </c>
      <c r="D20" s="60"/>
      <c r="E20" s="63">
        <v>352950490999</v>
      </c>
      <c r="F20" s="60"/>
      <c r="G20" s="63">
        <v>-296924657589</v>
      </c>
      <c r="H20" s="60"/>
      <c r="I20" s="63">
        <f t="shared" si="0"/>
        <v>56025833410</v>
      </c>
      <c r="J20" s="60"/>
      <c r="K20" s="63">
        <v>30685528</v>
      </c>
      <c r="L20" s="60"/>
      <c r="M20" s="63">
        <v>352950490999</v>
      </c>
      <c r="N20" s="60"/>
      <c r="O20" s="63">
        <v>-308563218917</v>
      </c>
      <c r="P20" s="60"/>
      <c r="Q20" s="64">
        <f t="shared" si="1"/>
        <v>44387272082</v>
      </c>
      <c r="R20" s="64"/>
      <c r="S20" s="60"/>
      <c r="T20" s="60"/>
      <c r="U20" s="60"/>
      <c r="V20" s="60"/>
      <c r="W20" s="60"/>
    </row>
    <row r="21" spans="1:23" ht="21.75" customHeight="1">
      <c r="A21" s="16" t="s">
        <v>44</v>
      </c>
      <c r="C21" s="63">
        <v>10000000</v>
      </c>
      <c r="D21" s="60"/>
      <c r="E21" s="63">
        <v>106559875300</v>
      </c>
      <c r="F21" s="60"/>
      <c r="G21" s="63">
        <v>-99227000000</v>
      </c>
      <c r="H21" s="60"/>
      <c r="I21" s="63">
        <f t="shared" si="0"/>
        <v>7332875300</v>
      </c>
      <c r="J21" s="60"/>
      <c r="K21" s="63">
        <v>10000000</v>
      </c>
      <c r="L21" s="60"/>
      <c r="M21" s="63">
        <v>106559875300</v>
      </c>
      <c r="N21" s="60"/>
      <c r="O21" s="63">
        <v>-100266399289</v>
      </c>
      <c r="P21" s="60"/>
      <c r="Q21" s="64">
        <f t="shared" si="1"/>
        <v>6293476011</v>
      </c>
      <c r="R21" s="64"/>
      <c r="S21" s="60"/>
      <c r="T21" s="60">
        <f>SUM(Q10:R21)</f>
        <v>317917911214</v>
      </c>
      <c r="U21" s="60">
        <f>SUM(I10:I21)</f>
        <v>77931225088</v>
      </c>
      <c r="V21" s="60"/>
      <c r="W21" s="60"/>
    </row>
    <row r="22" spans="1:23" ht="21.75" customHeight="1">
      <c r="A22" s="16" t="s">
        <v>66</v>
      </c>
      <c r="C22" s="63">
        <v>90000</v>
      </c>
      <c r="D22" s="60"/>
      <c r="E22" s="63">
        <v>83968417333</v>
      </c>
      <c r="F22" s="60"/>
      <c r="G22" s="63">
        <v>-81414706668</v>
      </c>
      <c r="H22" s="60"/>
      <c r="I22" s="63">
        <f t="shared" si="0"/>
        <v>2553710665</v>
      </c>
      <c r="J22" s="60"/>
      <c r="K22" s="63">
        <v>90000</v>
      </c>
      <c r="L22" s="60"/>
      <c r="M22" s="63">
        <v>83968417333</v>
      </c>
      <c r="N22" s="60"/>
      <c r="O22" s="63">
        <v>-74566732280</v>
      </c>
      <c r="P22" s="60"/>
      <c r="Q22" s="64">
        <f t="shared" si="1"/>
        <v>9401685053</v>
      </c>
      <c r="R22" s="64"/>
      <c r="S22" s="60"/>
      <c r="T22" s="60"/>
      <c r="U22" s="60"/>
      <c r="V22" s="60"/>
      <c r="W22" s="60"/>
    </row>
    <row r="23" spans="1:23" ht="21.75" customHeight="1">
      <c r="A23" s="16" t="s">
        <v>69</v>
      </c>
      <c r="C23" s="63">
        <v>1053200</v>
      </c>
      <c r="D23" s="60"/>
      <c r="E23" s="63">
        <v>937154105221</v>
      </c>
      <c r="F23" s="60"/>
      <c r="G23" s="63">
        <v>-937154105221</v>
      </c>
      <c r="H23" s="60"/>
      <c r="I23" s="63">
        <f t="shared" si="0"/>
        <v>0</v>
      </c>
      <c r="J23" s="60"/>
      <c r="K23" s="63">
        <v>1053200</v>
      </c>
      <c r="L23" s="60"/>
      <c r="M23" s="63">
        <v>937154105221</v>
      </c>
      <c r="N23" s="60"/>
      <c r="O23" s="63">
        <v>-938206732544</v>
      </c>
      <c r="P23" s="60"/>
      <c r="Q23" s="64">
        <f t="shared" si="1"/>
        <v>-1052627323</v>
      </c>
      <c r="R23" s="64"/>
      <c r="S23" s="60"/>
      <c r="T23" s="60"/>
      <c r="U23" s="60"/>
      <c r="V23" s="60"/>
      <c r="W23" s="60"/>
    </row>
    <row r="24" spans="1:23" ht="21.75" customHeight="1">
      <c r="A24" s="16" t="s">
        <v>72</v>
      </c>
      <c r="C24" s="63">
        <v>370000</v>
      </c>
      <c r="D24" s="60"/>
      <c r="E24" s="63">
        <v>331265776237</v>
      </c>
      <c r="F24" s="60"/>
      <c r="G24" s="63">
        <v>-326902150250</v>
      </c>
      <c r="H24" s="60"/>
      <c r="I24" s="63">
        <f t="shared" si="0"/>
        <v>4363625987</v>
      </c>
      <c r="J24" s="60"/>
      <c r="K24" s="63">
        <v>370000</v>
      </c>
      <c r="L24" s="60"/>
      <c r="M24" s="63">
        <v>331265776237</v>
      </c>
      <c r="N24" s="60"/>
      <c r="O24" s="63">
        <v>-323573960937</v>
      </c>
      <c r="P24" s="60"/>
      <c r="Q24" s="64">
        <f t="shared" si="1"/>
        <v>7691815300</v>
      </c>
      <c r="R24" s="64"/>
      <c r="S24" s="60"/>
      <c r="T24" s="60"/>
      <c r="U24" s="60"/>
      <c r="V24" s="60"/>
      <c r="W24" s="60"/>
    </row>
    <row r="25" spans="1:23" ht="21.75" customHeight="1">
      <c r="A25" s="16" t="s">
        <v>75</v>
      </c>
      <c r="C25" s="63">
        <v>1470000</v>
      </c>
      <c r="D25" s="60"/>
      <c r="E25" s="63">
        <v>1155078234509</v>
      </c>
      <c r="F25" s="60"/>
      <c r="G25" s="63">
        <v>-1283420260565</v>
      </c>
      <c r="H25" s="60"/>
      <c r="I25" s="63">
        <f t="shared" si="0"/>
        <v>-128342026056</v>
      </c>
      <c r="J25" s="60"/>
      <c r="K25" s="63">
        <v>1470000</v>
      </c>
      <c r="L25" s="60"/>
      <c r="M25" s="63">
        <v>1155078234509</v>
      </c>
      <c r="N25" s="60"/>
      <c r="O25" s="63">
        <v>-1244119142175</v>
      </c>
      <c r="P25" s="60"/>
      <c r="Q25" s="64">
        <f t="shared" si="1"/>
        <v>-89040907666</v>
      </c>
      <c r="R25" s="64"/>
      <c r="S25" s="60"/>
      <c r="T25" s="60"/>
      <c r="U25" s="60"/>
      <c r="V25" s="60"/>
      <c r="W25" s="60"/>
    </row>
    <row r="26" spans="1:23" ht="21.75" customHeight="1">
      <c r="A26" s="16" t="s">
        <v>78</v>
      </c>
      <c r="C26" s="63">
        <v>761000</v>
      </c>
      <c r="D26" s="60"/>
      <c r="E26" s="63">
        <v>696617438031</v>
      </c>
      <c r="F26" s="60"/>
      <c r="G26" s="63">
        <v>-692545502870</v>
      </c>
      <c r="H26" s="60"/>
      <c r="I26" s="63">
        <f t="shared" si="0"/>
        <v>4071935161</v>
      </c>
      <c r="J26" s="60"/>
      <c r="K26" s="63">
        <v>761000</v>
      </c>
      <c r="L26" s="60"/>
      <c r="M26" s="63">
        <v>696617438031</v>
      </c>
      <c r="N26" s="60"/>
      <c r="O26" s="63">
        <v>-680329697388</v>
      </c>
      <c r="P26" s="60"/>
      <c r="Q26" s="64">
        <f t="shared" si="1"/>
        <v>16287740643</v>
      </c>
      <c r="R26" s="64"/>
      <c r="S26" s="60"/>
      <c r="T26" s="60"/>
      <c r="U26" s="60"/>
      <c r="V26" s="60"/>
      <c r="W26" s="60"/>
    </row>
    <row r="27" spans="1:23" ht="21.75" customHeight="1">
      <c r="A27" s="16" t="s">
        <v>81</v>
      </c>
      <c r="C27" s="63">
        <v>2302610</v>
      </c>
      <c r="D27" s="60"/>
      <c r="E27" s="63">
        <v>1731203426333</v>
      </c>
      <c r="F27" s="60"/>
      <c r="G27" s="63">
        <v>-1634834061934</v>
      </c>
      <c r="H27" s="60"/>
      <c r="I27" s="63">
        <f t="shared" si="0"/>
        <v>96369364399</v>
      </c>
      <c r="J27" s="60"/>
      <c r="K27" s="63">
        <v>2302610</v>
      </c>
      <c r="L27" s="60"/>
      <c r="M27" s="63">
        <v>1731203426333</v>
      </c>
      <c r="N27" s="60"/>
      <c r="O27" s="63">
        <v>-1817598705352</v>
      </c>
      <c r="P27" s="60"/>
      <c r="Q27" s="64">
        <f t="shared" si="1"/>
        <v>-86395279019</v>
      </c>
      <c r="R27" s="64"/>
      <c r="S27" s="60"/>
      <c r="T27" s="60"/>
      <c r="U27" s="60"/>
      <c r="V27" s="60"/>
      <c r="W27" s="60"/>
    </row>
    <row r="28" spans="1:23" ht="21.75" customHeight="1">
      <c r="A28" s="16" t="s">
        <v>87</v>
      </c>
      <c r="C28" s="63">
        <v>2155</v>
      </c>
      <c r="D28" s="60"/>
      <c r="E28" s="63">
        <v>1915414511</v>
      </c>
      <c r="F28" s="60"/>
      <c r="G28" s="63">
        <v>-1901589088</v>
      </c>
      <c r="H28" s="60"/>
      <c r="I28" s="63">
        <f t="shared" si="0"/>
        <v>13825423</v>
      </c>
      <c r="J28" s="60"/>
      <c r="K28" s="63">
        <v>2155</v>
      </c>
      <c r="L28" s="60"/>
      <c r="M28" s="63">
        <v>1915414511</v>
      </c>
      <c r="N28" s="60"/>
      <c r="O28" s="63">
        <v>-1860707274</v>
      </c>
      <c r="P28" s="60"/>
      <c r="Q28" s="64">
        <f t="shared" si="1"/>
        <v>54707237</v>
      </c>
      <c r="R28" s="64"/>
      <c r="S28" s="60"/>
      <c r="T28" s="60"/>
      <c r="U28" s="60"/>
      <c r="V28" s="60"/>
      <c r="W28" s="60"/>
    </row>
    <row r="29" spans="1:23" ht="21.75" customHeight="1">
      <c r="A29" s="16" t="s">
        <v>84</v>
      </c>
      <c r="C29" s="63">
        <v>600000</v>
      </c>
      <c r="D29" s="60"/>
      <c r="E29" s="63">
        <v>482797336125</v>
      </c>
      <c r="F29" s="60"/>
      <c r="G29" s="63">
        <v>-486269447137</v>
      </c>
      <c r="H29" s="60"/>
      <c r="I29" s="63">
        <f t="shared" si="0"/>
        <v>-3472111012</v>
      </c>
      <c r="J29" s="60"/>
      <c r="K29" s="63">
        <v>600000</v>
      </c>
      <c r="L29" s="60"/>
      <c r="M29" s="63">
        <v>482797336125</v>
      </c>
      <c r="N29" s="60"/>
      <c r="O29" s="63">
        <v>-477148409400</v>
      </c>
      <c r="P29" s="60"/>
      <c r="Q29" s="64">
        <f t="shared" si="1"/>
        <v>5648926725</v>
      </c>
      <c r="R29" s="64"/>
      <c r="S29" s="60"/>
      <c r="T29" s="60"/>
      <c r="U29" s="60"/>
      <c r="V29" s="60"/>
      <c r="W29" s="60"/>
    </row>
    <row r="30" spans="1:23" ht="21.75" customHeight="1">
      <c r="A30" s="16" t="s">
        <v>90</v>
      </c>
      <c r="C30" s="63">
        <v>995000</v>
      </c>
      <c r="D30" s="60"/>
      <c r="E30" s="63">
        <v>812095083060</v>
      </c>
      <c r="F30" s="60"/>
      <c r="G30" s="63">
        <v>-807212289524</v>
      </c>
      <c r="H30" s="60"/>
      <c r="I30" s="63">
        <f t="shared" si="0"/>
        <v>4882793536</v>
      </c>
      <c r="J30" s="60"/>
      <c r="K30" s="63">
        <v>995000</v>
      </c>
      <c r="L30" s="60"/>
      <c r="M30" s="63">
        <v>812095083060</v>
      </c>
      <c r="N30" s="60"/>
      <c r="O30" s="63">
        <v>-783633667375</v>
      </c>
      <c r="P30" s="60"/>
      <c r="Q30" s="64">
        <f t="shared" si="1"/>
        <v>28461415685</v>
      </c>
      <c r="R30" s="64"/>
      <c r="S30" s="60"/>
      <c r="T30" s="60"/>
      <c r="U30" s="60"/>
      <c r="V30" s="60"/>
      <c r="W30" s="60"/>
    </row>
    <row r="31" spans="1:23" ht="21.75" customHeight="1">
      <c r="A31" s="16" t="s">
        <v>93</v>
      </c>
      <c r="C31" s="63">
        <v>1260000</v>
      </c>
      <c r="D31" s="60"/>
      <c r="E31" s="63">
        <v>1012615090987</v>
      </c>
      <c r="F31" s="60"/>
      <c r="G31" s="63">
        <v>-999770079262</v>
      </c>
      <c r="H31" s="60"/>
      <c r="I31" s="63">
        <f t="shared" si="0"/>
        <v>12845011725</v>
      </c>
      <c r="J31" s="60"/>
      <c r="K31" s="63">
        <v>1260000</v>
      </c>
      <c r="L31" s="60"/>
      <c r="M31" s="63">
        <v>1012615090987</v>
      </c>
      <c r="N31" s="60"/>
      <c r="O31" s="63">
        <v>-986937660686</v>
      </c>
      <c r="P31" s="60"/>
      <c r="Q31" s="64">
        <f t="shared" si="1"/>
        <v>25677430301</v>
      </c>
      <c r="R31" s="64"/>
      <c r="S31" s="60"/>
      <c r="T31" s="60"/>
      <c r="U31" s="60"/>
      <c r="V31" s="60"/>
      <c r="W31" s="60"/>
    </row>
    <row r="32" spans="1:23" ht="21.75" customHeight="1">
      <c r="A32" s="16" t="s">
        <v>96</v>
      </c>
      <c r="C32" s="63">
        <v>620000</v>
      </c>
      <c r="D32" s="60"/>
      <c r="E32" s="63">
        <v>495730300000</v>
      </c>
      <c r="F32" s="60"/>
      <c r="G32" s="63">
        <v>-495730300000</v>
      </c>
      <c r="H32" s="60"/>
      <c r="I32" s="63">
        <f t="shared" si="0"/>
        <v>0</v>
      </c>
      <c r="J32" s="60"/>
      <c r="K32" s="63">
        <v>620000</v>
      </c>
      <c r="L32" s="60"/>
      <c r="M32" s="63">
        <v>495730300000</v>
      </c>
      <c r="N32" s="60"/>
      <c r="O32" s="63">
        <v>-501040810838</v>
      </c>
      <c r="P32" s="60"/>
      <c r="Q32" s="64">
        <f t="shared" si="1"/>
        <v>-5310510838</v>
      </c>
      <c r="R32" s="64"/>
      <c r="S32" s="60"/>
      <c r="T32" s="60"/>
      <c r="U32" s="60"/>
      <c r="V32" s="60"/>
      <c r="W32" s="60"/>
    </row>
    <row r="33" spans="1:23" ht="21.75" customHeight="1">
      <c r="A33" s="16" t="s">
        <v>99</v>
      </c>
      <c r="C33" s="63">
        <v>1230000</v>
      </c>
      <c r="D33" s="60"/>
      <c r="E33" s="63">
        <v>1032994703544</v>
      </c>
      <c r="F33" s="60"/>
      <c r="G33" s="63">
        <v>-976334829112</v>
      </c>
      <c r="H33" s="60"/>
      <c r="I33" s="63">
        <f t="shared" si="0"/>
        <v>56659874432</v>
      </c>
      <c r="J33" s="60"/>
      <c r="K33" s="63">
        <v>1230000</v>
      </c>
      <c r="L33" s="60"/>
      <c r="M33" s="63">
        <v>1032994703544</v>
      </c>
      <c r="N33" s="60"/>
      <c r="O33" s="63">
        <v>-1016069271754</v>
      </c>
      <c r="P33" s="60"/>
      <c r="Q33" s="64">
        <f t="shared" si="1"/>
        <v>16925431790</v>
      </c>
      <c r="R33" s="64"/>
      <c r="S33" s="60"/>
      <c r="T33" s="60"/>
      <c r="U33" s="60"/>
      <c r="V33" s="60"/>
      <c r="W33" s="60"/>
    </row>
    <row r="34" spans="1:23" ht="21.75" customHeight="1">
      <c r="A34" s="16" t="s">
        <v>102</v>
      </c>
      <c r="C34" s="63">
        <v>1240000</v>
      </c>
      <c r="D34" s="60"/>
      <c r="E34" s="63">
        <v>1048643090105</v>
      </c>
      <c r="F34" s="60"/>
      <c r="G34" s="63">
        <v>-1024426664950</v>
      </c>
      <c r="H34" s="60"/>
      <c r="I34" s="63">
        <f t="shared" si="0"/>
        <v>24216425155</v>
      </c>
      <c r="J34" s="60"/>
      <c r="K34" s="63">
        <v>1240000</v>
      </c>
      <c r="L34" s="60"/>
      <c r="M34" s="63">
        <v>1048643090105</v>
      </c>
      <c r="N34" s="60"/>
      <c r="O34" s="63">
        <v>-997111925420</v>
      </c>
      <c r="P34" s="60"/>
      <c r="Q34" s="64">
        <f t="shared" si="1"/>
        <v>51531164685</v>
      </c>
      <c r="R34" s="64"/>
      <c r="S34" s="60"/>
      <c r="T34" s="60"/>
      <c r="U34" s="60"/>
      <c r="V34" s="60"/>
      <c r="W34" s="60"/>
    </row>
    <row r="35" spans="1:23" ht="21.75" customHeight="1">
      <c r="A35" s="16" t="s">
        <v>105</v>
      </c>
      <c r="C35" s="63">
        <v>620000</v>
      </c>
      <c r="D35" s="60"/>
      <c r="E35" s="63">
        <v>524315348423</v>
      </c>
      <c r="F35" s="60"/>
      <c r="G35" s="63">
        <v>-502992748895</v>
      </c>
      <c r="H35" s="60"/>
      <c r="I35" s="63">
        <f t="shared" si="0"/>
        <v>21322599528</v>
      </c>
      <c r="J35" s="60"/>
      <c r="K35" s="63">
        <v>620000</v>
      </c>
      <c r="L35" s="60"/>
      <c r="M35" s="63">
        <v>524315348423</v>
      </c>
      <c r="N35" s="60"/>
      <c r="O35" s="63">
        <v>-488449261218</v>
      </c>
      <c r="P35" s="60"/>
      <c r="Q35" s="64">
        <f t="shared" si="1"/>
        <v>35866087205</v>
      </c>
      <c r="R35" s="64"/>
      <c r="S35" s="60"/>
      <c r="T35" s="60"/>
      <c r="U35" s="60"/>
      <c r="V35" s="60"/>
      <c r="W35" s="60"/>
    </row>
    <row r="36" spans="1:23" ht="21.75" customHeight="1">
      <c r="A36" s="16" t="s">
        <v>62</v>
      </c>
      <c r="C36" s="63">
        <v>609147</v>
      </c>
      <c r="D36" s="60"/>
      <c r="E36" s="63">
        <v>2222252428465</v>
      </c>
      <c r="F36" s="60"/>
      <c r="G36" s="63">
        <v>-2173347821755</v>
      </c>
      <c r="H36" s="60"/>
      <c r="I36" s="63">
        <f t="shared" si="0"/>
        <v>48904606710</v>
      </c>
      <c r="J36" s="60"/>
      <c r="K36" s="63">
        <v>609147</v>
      </c>
      <c r="L36" s="60"/>
      <c r="M36" s="63">
        <v>2222252428465</v>
      </c>
      <c r="N36" s="60"/>
      <c r="O36" s="63">
        <v>-2032997407546</v>
      </c>
      <c r="P36" s="60"/>
      <c r="Q36" s="64">
        <f t="shared" si="1"/>
        <v>189255020919</v>
      </c>
      <c r="R36" s="64"/>
      <c r="S36" s="60"/>
      <c r="T36" s="60"/>
      <c r="U36" s="60"/>
      <c r="V36" s="60"/>
      <c r="W36" s="60"/>
    </row>
    <row r="37" spans="1:23" ht="21.75" customHeight="1">
      <c r="A37" s="16" t="s">
        <v>108</v>
      </c>
      <c r="C37" s="63">
        <v>1900000</v>
      </c>
      <c r="D37" s="60"/>
      <c r="E37" s="63">
        <v>1498474761062</v>
      </c>
      <c r="F37" s="60"/>
      <c r="G37" s="63">
        <v>-1494088147581</v>
      </c>
      <c r="H37" s="60"/>
      <c r="I37" s="63">
        <f t="shared" si="0"/>
        <v>4386613481</v>
      </c>
      <c r="J37" s="60"/>
      <c r="K37" s="63">
        <v>1900000</v>
      </c>
      <c r="L37" s="60"/>
      <c r="M37" s="63">
        <v>1498474761062</v>
      </c>
      <c r="N37" s="60"/>
      <c r="O37" s="63">
        <v>-1487862575625</v>
      </c>
      <c r="P37" s="60"/>
      <c r="Q37" s="64">
        <f t="shared" si="1"/>
        <v>10612185437</v>
      </c>
      <c r="R37" s="64"/>
      <c r="S37" s="60"/>
      <c r="T37" s="60"/>
      <c r="U37" s="60"/>
      <c r="V37" s="60"/>
      <c r="W37" s="60"/>
    </row>
    <row r="38" spans="1:23" ht="21.75" customHeight="1">
      <c r="A38" s="16" t="s">
        <v>110</v>
      </c>
      <c r="C38" s="63">
        <v>1200000</v>
      </c>
      <c r="D38" s="60"/>
      <c r="E38" s="63">
        <v>942399291600</v>
      </c>
      <c r="F38" s="60"/>
      <c r="G38" s="63">
        <v>-942927004500</v>
      </c>
      <c r="H38" s="60"/>
      <c r="I38" s="63">
        <f t="shared" si="0"/>
        <v>-527712900</v>
      </c>
      <c r="J38" s="60"/>
      <c r="K38" s="63">
        <v>1200000</v>
      </c>
      <c r="L38" s="60"/>
      <c r="M38" s="63">
        <v>942399291600</v>
      </c>
      <c r="N38" s="60"/>
      <c r="O38" s="63">
        <v>-931672055625</v>
      </c>
      <c r="P38" s="60"/>
      <c r="Q38" s="64">
        <f t="shared" si="1"/>
        <v>10727235975</v>
      </c>
      <c r="R38" s="64"/>
      <c r="S38" s="60"/>
      <c r="T38" s="60"/>
      <c r="U38" s="60"/>
      <c r="V38" s="60"/>
      <c r="W38" s="60"/>
    </row>
    <row r="39" spans="1:23" s="16" customFormat="1" ht="21.75" customHeight="1">
      <c r="A39" s="10" t="s">
        <v>179</v>
      </c>
      <c r="C39" s="63">
        <v>0</v>
      </c>
      <c r="D39" s="63"/>
      <c r="E39" s="63">
        <v>0</v>
      </c>
      <c r="F39" s="63"/>
      <c r="G39" s="63">
        <v>0</v>
      </c>
      <c r="H39" s="63"/>
      <c r="I39" s="63">
        <v>6015991372</v>
      </c>
      <c r="J39" s="63"/>
      <c r="K39" s="63">
        <v>0</v>
      </c>
      <c r="L39" s="63"/>
      <c r="M39" s="63">
        <v>0</v>
      </c>
      <c r="N39" s="63"/>
      <c r="O39" s="63">
        <v>0</v>
      </c>
      <c r="P39" s="63"/>
      <c r="Q39" s="63">
        <v>0</v>
      </c>
      <c r="R39" s="63"/>
      <c r="S39" s="63"/>
      <c r="T39" s="63"/>
      <c r="U39" s="63"/>
      <c r="V39" s="63"/>
      <c r="W39" s="63"/>
    </row>
    <row r="40" spans="1:23" ht="21.75" customHeight="1">
      <c r="A40" s="8" t="s">
        <v>113</v>
      </c>
      <c r="C40" s="65">
        <v>256585</v>
      </c>
      <c r="D40" s="60"/>
      <c r="E40" s="65">
        <v>110271557219</v>
      </c>
      <c r="F40" s="60"/>
      <c r="G40" s="65">
        <v>-108116035779</v>
      </c>
      <c r="H40" s="60"/>
      <c r="I40" s="65">
        <f t="shared" si="0"/>
        <v>2155521440</v>
      </c>
      <c r="J40" s="60"/>
      <c r="K40" s="65">
        <v>256585</v>
      </c>
      <c r="L40" s="60"/>
      <c r="M40" s="65">
        <v>110271557219</v>
      </c>
      <c r="N40" s="60"/>
      <c r="O40" s="65">
        <v>-108116035779</v>
      </c>
      <c r="P40" s="60"/>
      <c r="Q40" s="66">
        <f t="shared" si="1"/>
        <v>2155521440</v>
      </c>
      <c r="R40" s="66"/>
      <c r="S40" s="60"/>
      <c r="T40" s="60">
        <f>SUM(Q22:R40)</f>
        <v>228497043549</v>
      </c>
      <c r="U40" s="60">
        <f>SUM(I22:I40)</f>
        <v>156420049046</v>
      </c>
      <c r="V40" s="60"/>
      <c r="W40" s="60"/>
    </row>
    <row r="41" spans="1:23" ht="21.75" customHeight="1" thickBot="1">
      <c r="A41" s="13" t="s">
        <v>21</v>
      </c>
      <c r="C41" s="67">
        <f>SUM(C8:C40)</f>
        <v>78841348</v>
      </c>
      <c r="D41" s="60"/>
      <c r="E41" s="67">
        <f>SUM(E8:E40)</f>
        <v>16705050380827</v>
      </c>
      <c r="F41" s="60"/>
      <c r="G41" s="67">
        <f>SUM(G8:G40)</f>
        <v>-16476411412802</v>
      </c>
      <c r="H41" s="60"/>
      <c r="I41" s="67">
        <f>SUM(I8:I40)</f>
        <v>234654959397</v>
      </c>
      <c r="J41" s="60"/>
      <c r="K41" s="67">
        <f>SUM(K8:K40)</f>
        <v>78841348</v>
      </c>
      <c r="L41" s="60"/>
      <c r="M41" s="67">
        <f>SUM(M8:M40)</f>
        <v>16705050380825</v>
      </c>
      <c r="N41" s="60"/>
      <c r="O41" s="67">
        <f>SUM(O8:O40)</f>
        <v>-16159544770416</v>
      </c>
      <c r="P41" s="60"/>
      <c r="Q41" s="68">
        <f>SUM(Q8:R40)</f>
        <v>545505610409</v>
      </c>
      <c r="R41" s="68"/>
      <c r="S41" s="60"/>
      <c r="T41" s="60"/>
      <c r="U41" s="60"/>
      <c r="V41" s="60"/>
      <c r="W41" s="60"/>
    </row>
    <row r="42" spans="1:23" ht="13.5" thickTop="1">
      <c r="C42" s="60"/>
      <c r="D42" s="60"/>
      <c r="E42" s="60"/>
      <c r="F42" s="60"/>
      <c r="G42" s="60"/>
      <c r="H42" s="60"/>
      <c r="I42" s="60">
        <v>234654959397</v>
      </c>
      <c r="J42" s="60"/>
      <c r="K42" s="60"/>
      <c r="L42" s="60"/>
      <c r="M42" s="60"/>
      <c r="N42" s="60"/>
      <c r="O42" s="60"/>
      <c r="P42" s="60"/>
      <c r="Q42" s="60">
        <v>545505610409</v>
      </c>
      <c r="R42" s="60"/>
      <c r="S42" s="60"/>
      <c r="T42" s="60"/>
      <c r="U42" s="60"/>
      <c r="V42" s="60"/>
      <c r="W42" s="60"/>
    </row>
    <row r="43" spans="1:23">
      <c r="C43" s="60"/>
      <c r="D43" s="60"/>
      <c r="E43" s="60"/>
      <c r="F43" s="60"/>
      <c r="G43" s="60"/>
      <c r="H43" s="60"/>
      <c r="I43" s="60">
        <f>I41-I42</f>
        <v>0</v>
      </c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</row>
    <row r="44" spans="1:23"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>
        <f>Q41-Q42</f>
        <v>0</v>
      </c>
      <c r="R44" s="60"/>
      <c r="S44" s="60"/>
      <c r="T44" s="60"/>
      <c r="U44" s="60"/>
      <c r="V44" s="60"/>
      <c r="W44" s="60"/>
    </row>
    <row r="49" spans="5:5">
      <c r="E49" s="24"/>
    </row>
  </sheetData>
  <mergeCells count="41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8:R38"/>
    <mergeCell ref="Q40:R40"/>
    <mergeCell ref="Q41:R41"/>
    <mergeCell ref="Q33:R33"/>
    <mergeCell ref="Q34:R34"/>
    <mergeCell ref="Q35:R35"/>
    <mergeCell ref="Q36:R36"/>
    <mergeCell ref="Q37:R3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6"/>
  <sheetViews>
    <sheetView rightToLeft="1" workbookViewId="0">
      <selection sqref="A1:AW1"/>
    </sheetView>
  </sheetViews>
  <sheetFormatPr defaultRowHeight="12.75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</row>
    <row r="2" spans="1:49" ht="21.75" customHeight="1">
      <c r="A2" s="43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</row>
    <row r="3" spans="1:49" ht="21.75" customHeight="1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</row>
    <row r="4" spans="1:49" ht="14.45" customHeight="1"/>
    <row r="5" spans="1:49" ht="14.45" customHeight="1">
      <c r="A5" s="44" t="s">
        <v>22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</row>
    <row r="6" spans="1:49" ht="14.45" customHeight="1">
      <c r="I6" s="45" t="s">
        <v>7</v>
      </c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C6" s="45" t="s">
        <v>9</v>
      </c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</row>
    <row r="7" spans="1:49" ht="14.45" customHeight="1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>
      <c r="A8" s="45" t="s">
        <v>23</v>
      </c>
      <c r="B8" s="45"/>
      <c r="C8" s="45"/>
      <c r="D8" s="45"/>
      <c r="E8" s="45"/>
      <c r="F8" s="45"/>
      <c r="G8" s="45"/>
      <c r="I8" s="45" t="s">
        <v>24</v>
      </c>
      <c r="J8" s="45"/>
      <c r="K8" s="45"/>
      <c r="M8" s="45" t="s">
        <v>25</v>
      </c>
      <c r="N8" s="45"/>
      <c r="O8" s="45"/>
      <c r="Q8" s="45" t="s">
        <v>26</v>
      </c>
      <c r="R8" s="45"/>
      <c r="S8" s="45"/>
      <c r="T8" s="45"/>
      <c r="U8" s="45"/>
      <c r="W8" s="45" t="s">
        <v>27</v>
      </c>
      <c r="X8" s="45"/>
      <c r="Y8" s="45"/>
      <c r="Z8" s="45"/>
      <c r="AA8" s="45"/>
      <c r="AC8" s="45" t="s">
        <v>24</v>
      </c>
      <c r="AD8" s="45"/>
      <c r="AE8" s="45"/>
      <c r="AF8" s="45"/>
      <c r="AG8" s="45"/>
      <c r="AI8" s="45" t="s">
        <v>25</v>
      </c>
      <c r="AJ8" s="45"/>
      <c r="AK8" s="45"/>
      <c r="AM8" s="45" t="s">
        <v>26</v>
      </c>
      <c r="AN8" s="45"/>
      <c r="AO8" s="45"/>
      <c r="AQ8" s="45" t="s">
        <v>27</v>
      </c>
      <c r="AR8" s="45"/>
      <c r="AS8" s="45"/>
    </row>
    <row r="9" spans="1:49" ht="14.45" customHeight="1">
      <c r="A9" s="44" t="s">
        <v>28</v>
      </c>
      <c r="B9" s="52"/>
      <c r="C9" s="52"/>
      <c r="D9" s="52"/>
      <c r="E9" s="52"/>
      <c r="F9" s="52"/>
      <c r="G9" s="52"/>
      <c r="H9" s="44"/>
      <c r="I9" s="52"/>
      <c r="J9" s="52"/>
      <c r="K9" s="52"/>
      <c r="L9" s="44"/>
      <c r="M9" s="52"/>
      <c r="N9" s="52"/>
      <c r="O9" s="52"/>
      <c r="P9" s="44"/>
      <c r="Q9" s="52"/>
      <c r="R9" s="52"/>
      <c r="S9" s="52"/>
      <c r="T9" s="52"/>
      <c r="U9" s="52"/>
      <c r="V9" s="44"/>
      <c r="W9" s="52"/>
      <c r="X9" s="52"/>
      <c r="Y9" s="52"/>
      <c r="Z9" s="52"/>
      <c r="AA9" s="52"/>
      <c r="AB9" s="44"/>
      <c r="AC9" s="52"/>
      <c r="AD9" s="52"/>
      <c r="AE9" s="52"/>
      <c r="AF9" s="52"/>
      <c r="AG9" s="52"/>
      <c r="AH9" s="44"/>
      <c r="AI9" s="52"/>
      <c r="AJ9" s="52"/>
      <c r="AK9" s="52"/>
      <c r="AL9" s="44"/>
      <c r="AM9" s="52"/>
      <c r="AN9" s="52"/>
      <c r="AO9" s="52"/>
      <c r="AP9" s="44"/>
      <c r="AQ9" s="52"/>
      <c r="AR9" s="52"/>
      <c r="AS9" s="52"/>
      <c r="AT9" s="44"/>
      <c r="AU9" s="44"/>
      <c r="AV9" s="44"/>
      <c r="AW9" s="44"/>
    </row>
    <row r="10" spans="1:49" ht="14.45" customHeight="1">
      <c r="C10" s="45" t="s">
        <v>7</v>
      </c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Y10" s="45" t="s">
        <v>9</v>
      </c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</row>
    <row r="11" spans="1:49" ht="14.45" customHeight="1">
      <c r="A11" s="2" t="s">
        <v>23</v>
      </c>
      <c r="C11" s="4" t="s">
        <v>29</v>
      </c>
      <c r="D11" s="3"/>
      <c r="E11" s="4" t="s">
        <v>30</v>
      </c>
      <c r="F11" s="3"/>
      <c r="G11" s="51" t="s">
        <v>31</v>
      </c>
      <c r="H11" s="51"/>
      <c r="I11" s="51"/>
      <c r="J11" s="3"/>
      <c r="K11" s="51" t="s">
        <v>32</v>
      </c>
      <c r="L11" s="51"/>
      <c r="M11" s="51"/>
      <c r="N11" s="3"/>
      <c r="O11" s="51" t="s">
        <v>25</v>
      </c>
      <c r="P11" s="51"/>
      <c r="Q11" s="51"/>
      <c r="R11" s="3"/>
      <c r="S11" s="51" t="s">
        <v>26</v>
      </c>
      <c r="T11" s="51"/>
      <c r="U11" s="51"/>
      <c r="V11" s="51"/>
      <c r="W11" s="51"/>
      <c r="Y11" s="51" t="s">
        <v>29</v>
      </c>
      <c r="Z11" s="51"/>
      <c r="AA11" s="51"/>
      <c r="AB11" s="51"/>
      <c r="AC11" s="51"/>
      <c r="AD11" s="3"/>
      <c r="AE11" s="51" t="s">
        <v>30</v>
      </c>
      <c r="AF11" s="51"/>
      <c r="AG11" s="51"/>
      <c r="AH11" s="51"/>
      <c r="AI11" s="51"/>
      <c r="AJ11" s="3"/>
      <c r="AK11" s="51" t="s">
        <v>31</v>
      </c>
      <c r="AL11" s="51"/>
      <c r="AM11" s="51"/>
      <c r="AN11" s="3"/>
      <c r="AO11" s="51" t="s">
        <v>32</v>
      </c>
      <c r="AP11" s="51"/>
      <c r="AQ11" s="51"/>
      <c r="AR11" s="3"/>
      <c r="AS11" s="51" t="s">
        <v>25</v>
      </c>
      <c r="AT11" s="51"/>
      <c r="AU11" s="3"/>
      <c r="AV11" s="4" t="s">
        <v>26</v>
      </c>
    </row>
    <row r="12" spans="1:49" ht="14.45" customHeight="1">
      <c r="A12" s="44" t="s">
        <v>33</v>
      </c>
      <c r="B12" s="44"/>
      <c r="C12" s="52"/>
      <c r="D12" s="44"/>
      <c r="E12" s="52"/>
      <c r="F12" s="44"/>
      <c r="G12" s="52"/>
      <c r="H12" s="52"/>
      <c r="I12" s="52"/>
      <c r="J12" s="44"/>
      <c r="K12" s="52"/>
      <c r="L12" s="52"/>
      <c r="M12" s="52"/>
      <c r="N12" s="44"/>
      <c r="O12" s="52"/>
      <c r="P12" s="52"/>
      <c r="Q12" s="52"/>
      <c r="R12" s="44"/>
      <c r="S12" s="52"/>
      <c r="T12" s="52"/>
      <c r="U12" s="52"/>
      <c r="V12" s="52"/>
      <c r="W12" s="52"/>
      <c r="X12" s="44"/>
      <c r="Y12" s="52"/>
      <c r="Z12" s="52"/>
      <c r="AA12" s="52"/>
      <c r="AB12" s="52"/>
      <c r="AC12" s="52"/>
      <c r="AD12" s="44"/>
      <c r="AE12" s="52"/>
      <c r="AF12" s="52"/>
      <c r="AG12" s="52"/>
      <c r="AH12" s="52"/>
      <c r="AI12" s="52"/>
      <c r="AJ12" s="44"/>
      <c r="AK12" s="52"/>
      <c r="AL12" s="52"/>
      <c r="AM12" s="52"/>
      <c r="AN12" s="44"/>
      <c r="AO12" s="52"/>
      <c r="AP12" s="52"/>
      <c r="AQ12" s="52"/>
      <c r="AR12" s="44"/>
      <c r="AS12" s="52"/>
      <c r="AT12" s="52"/>
      <c r="AU12" s="44"/>
      <c r="AV12" s="52"/>
      <c r="AW12" s="44"/>
    </row>
    <row r="13" spans="1:49" ht="14.45" customHeight="1">
      <c r="C13" s="45" t="s">
        <v>7</v>
      </c>
      <c r="D13" s="45"/>
      <c r="E13" s="45"/>
      <c r="F13" s="45"/>
      <c r="G13" s="45"/>
      <c r="H13" s="45"/>
      <c r="I13" s="45"/>
      <c r="J13" s="45"/>
      <c r="K13" s="45"/>
      <c r="L13" s="45"/>
      <c r="M13" s="45"/>
      <c r="O13" s="45" t="s">
        <v>9</v>
      </c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</row>
    <row r="14" spans="1:49" ht="14.45" customHeight="1">
      <c r="A14" s="2" t="s">
        <v>23</v>
      </c>
      <c r="C14" s="4" t="s">
        <v>30</v>
      </c>
      <c r="D14" s="3"/>
      <c r="E14" s="4" t="s">
        <v>32</v>
      </c>
      <c r="F14" s="3"/>
      <c r="G14" s="51" t="s">
        <v>25</v>
      </c>
      <c r="H14" s="51"/>
      <c r="I14" s="51"/>
      <c r="J14" s="3"/>
      <c r="K14" s="51" t="s">
        <v>26</v>
      </c>
      <c r="L14" s="51"/>
      <c r="M14" s="51"/>
      <c r="O14" s="51" t="s">
        <v>30</v>
      </c>
      <c r="P14" s="51"/>
      <c r="Q14" s="51"/>
      <c r="R14" s="51"/>
      <c r="S14" s="51"/>
      <c r="T14" s="3"/>
      <c r="U14" s="51" t="s">
        <v>32</v>
      </c>
      <c r="V14" s="51"/>
      <c r="W14" s="51"/>
      <c r="X14" s="51"/>
      <c r="Y14" s="51"/>
      <c r="Z14" s="3"/>
      <c r="AA14" s="51" t="s">
        <v>25</v>
      </c>
      <c r="AB14" s="51"/>
      <c r="AC14" s="51"/>
      <c r="AD14" s="51"/>
      <c r="AE14" s="51"/>
      <c r="AF14" s="3"/>
      <c r="AG14" s="51" t="s">
        <v>26</v>
      </c>
      <c r="AH14" s="51"/>
      <c r="AI14" s="51"/>
    </row>
    <row r="15" spans="1:49" ht="21.75" customHeight="1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/>
  </sheetData>
  <mergeCells count="36">
    <mergeCell ref="A1:AW1"/>
    <mergeCell ref="A2:AW2"/>
    <mergeCell ref="A3:AW3"/>
    <mergeCell ref="A5:AW5"/>
    <mergeCell ref="I6:AA6"/>
    <mergeCell ref="AC6:AS6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  <pageSetUpPr fitToPage="1"/>
  </sheetPr>
  <dimension ref="A1:AE23"/>
  <sheetViews>
    <sheetView rightToLeft="1" workbookViewId="0">
      <selection activeCell="Y21" sqref="Y21"/>
    </sheetView>
  </sheetViews>
  <sheetFormatPr defaultRowHeight="12.75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6" bestFit="1" customWidth="1"/>
    <col min="8" max="8" width="1.28515625" customWidth="1"/>
    <col min="9" max="9" width="17.5703125" bestFit="1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6" bestFit="1" customWidth="1"/>
    <col min="24" max="24" width="1.28515625" customWidth="1"/>
    <col min="25" max="25" width="17.85546875" bestFit="1" customWidth="1"/>
    <col min="26" max="26" width="1.28515625" customWidth="1"/>
    <col min="27" max="27" width="15.5703125" customWidth="1"/>
    <col min="28" max="28" width="0.28515625" customWidth="1"/>
    <col min="30" max="30" width="20.5703125" bestFit="1" customWidth="1"/>
  </cols>
  <sheetData>
    <row r="1" spans="1:31" ht="29.1" customHeight="1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</row>
    <row r="2" spans="1:31" ht="21.75" customHeight="1">
      <c r="A2" s="43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</row>
    <row r="3" spans="1:31" ht="21.75" customHeight="1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</row>
    <row r="4" spans="1:31" ht="14.45" customHeight="1"/>
    <row r="5" spans="1:31" ht="14.45" customHeight="1">
      <c r="A5" s="1" t="s">
        <v>34</v>
      </c>
      <c r="B5" s="44" t="s">
        <v>35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</row>
    <row r="6" spans="1:31" ht="14.45" customHeight="1">
      <c r="E6" s="45" t="s">
        <v>7</v>
      </c>
      <c r="F6" s="45"/>
      <c r="G6" s="45"/>
      <c r="H6" s="45"/>
      <c r="I6" s="45"/>
      <c r="K6" s="45" t="s">
        <v>8</v>
      </c>
      <c r="L6" s="45"/>
      <c r="M6" s="45"/>
      <c r="N6" s="45"/>
      <c r="O6" s="45"/>
      <c r="P6" s="45"/>
      <c r="Q6" s="45"/>
      <c r="S6" s="45" t="s">
        <v>9</v>
      </c>
      <c r="T6" s="45"/>
      <c r="U6" s="45"/>
      <c r="V6" s="45"/>
      <c r="W6" s="45"/>
      <c r="X6" s="45"/>
      <c r="Y6" s="45"/>
      <c r="Z6" s="45"/>
      <c r="AA6" s="45"/>
    </row>
    <row r="7" spans="1:31" ht="14.45" customHeight="1">
      <c r="E7" s="3"/>
      <c r="F7" s="3"/>
      <c r="G7" s="3"/>
      <c r="H7" s="3"/>
      <c r="I7" s="3"/>
      <c r="K7" s="51" t="s">
        <v>36</v>
      </c>
      <c r="L7" s="51"/>
      <c r="M7" s="51"/>
      <c r="N7" s="3"/>
      <c r="O7" s="51" t="s">
        <v>37</v>
      </c>
      <c r="P7" s="51"/>
      <c r="Q7" s="51"/>
      <c r="S7" s="3"/>
      <c r="T7" s="3"/>
      <c r="U7" s="3"/>
      <c r="V7" s="3"/>
      <c r="W7" s="3"/>
      <c r="X7" s="3"/>
      <c r="Y7" s="3"/>
      <c r="Z7" s="3"/>
      <c r="AA7" s="3"/>
      <c r="AE7" s="23">
        <v>44135142065378</v>
      </c>
    </row>
    <row r="8" spans="1:31" ht="14.45" customHeight="1">
      <c r="A8" s="45" t="s">
        <v>38</v>
      </c>
      <c r="B8" s="45"/>
      <c r="D8" s="45" t="s">
        <v>39</v>
      </c>
      <c r="E8" s="45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40</v>
      </c>
      <c r="W8" s="2" t="s">
        <v>14</v>
      </c>
      <c r="Y8" s="2" t="s">
        <v>15</v>
      </c>
      <c r="AA8" s="2" t="s">
        <v>18</v>
      </c>
    </row>
    <row r="9" spans="1:31" ht="21.75" customHeight="1">
      <c r="A9" s="49" t="s">
        <v>41</v>
      </c>
      <c r="B9" s="49"/>
      <c r="D9" s="42">
        <v>2461</v>
      </c>
      <c r="E9" s="42"/>
      <c r="G9" s="6">
        <v>59989973399</v>
      </c>
      <c r="I9" s="6">
        <v>153668762834</v>
      </c>
      <c r="K9" s="6">
        <v>0</v>
      </c>
      <c r="M9" s="6">
        <v>0</v>
      </c>
      <c r="O9" s="6">
        <v>0</v>
      </c>
      <c r="Q9" s="6">
        <v>0</v>
      </c>
      <c r="S9" s="6">
        <v>2461</v>
      </c>
      <c r="U9" s="6">
        <v>61553616</v>
      </c>
      <c r="W9" s="6">
        <v>59989973399</v>
      </c>
      <c r="Y9" s="6">
        <v>151483448976</v>
      </c>
      <c r="AA9" s="7">
        <v>0.34</v>
      </c>
      <c r="AC9" s="30"/>
      <c r="AD9" s="32"/>
    </row>
    <row r="10" spans="1:31" ht="21.75" customHeight="1">
      <c r="A10" s="53" t="s">
        <v>42</v>
      </c>
      <c r="B10" s="53"/>
      <c r="D10" s="39">
        <v>5000000</v>
      </c>
      <c r="E10" s="39"/>
      <c r="G10" s="10">
        <v>50058000000</v>
      </c>
      <c r="I10" s="10">
        <v>64890408000</v>
      </c>
      <c r="K10" s="10">
        <v>0</v>
      </c>
      <c r="M10" s="10">
        <v>0</v>
      </c>
      <c r="O10" s="10">
        <v>0</v>
      </c>
      <c r="Q10" s="10">
        <v>0</v>
      </c>
      <c r="S10" s="10">
        <v>5000000</v>
      </c>
      <c r="U10" s="10">
        <v>12550</v>
      </c>
      <c r="W10" s="10">
        <v>50058000000</v>
      </c>
      <c r="Y10" s="10">
        <v>62605675000</v>
      </c>
      <c r="AA10" s="17">
        <v>0.14000000000000001</v>
      </c>
      <c r="AC10" s="30"/>
    </row>
    <row r="11" spans="1:31" ht="21.75" customHeight="1">
      <c r="A11" s="53" t="s">
        <v>43</v>
      </c>
      <c r="B11" s="53"/>
      <c r="D11" s="39">
        <v>3000000</v>
      </c>
      <c r="E11" s="39"/>
      <c r="G11" s="10">
        <v>30067350000</v>
      </c>
      <c r="I11" s="10">
        <v>29931000000</v>
      </c>
      <c r="K11" s="10">
        <v>0</v>
      </c>
      <c r="M11" s="10">
        <v>0</v>
      </c>
      <c r="O11" s="10">
        <v>0</v>
      </c>
      <c r="Q11" s="10">
        <v>0</v>
      </c>
      <c r="S11" s="10">
        <v>3000000</v>
      </c>
      <c r="U11" s="10">
        <v>8778</v>
      </c>
      <c r="W11" s="10">
        <v>30067350000</v>
      </c>
      <c r="Y11" s="10">
        <v>26273431800</v>
      </c>
      <c r="AA11" s="17">
        <v>0.06</v>
      </c>
      <c r="AC11" s="30"/>
    </row>
    <row r="12" spans="1:31" ht="21.75" customHeight="1">
      <c r="A12" s="53" t="s">
        <v>44</v>
      </c>
      <c r="B12" s="53"/>
      <c r="D12" s="39">
        <v>10000000</v>
      </c>
      <c r="E12" s="39"/>
      <c r="G12" s="10">
        <v>100266399289</v>
      </c>
      <c r="I12" s="10">
        <v>99227000000</v>
      </c>
      <c r="K12" s="10">
        <v>0</v>
      </c>
      <c r="M12" s="10">
        <v>0</v>
      </c>
      <c r="O12" s="10">
        <v>0</v>
      </c>
      <c r="Q12" s="10">
        <v>0</v>
      </c>
      <c r="S12" s="10">
        <v>10000000</v>
      </c>
      <c r="U12" s="10">
        <v>10739</v>
      </c>
      <c r="W12" s="10">
        <v>100266399289</v>
      </c>
      <c r="Y12" s="10">
        <v>106559875300</v>
      </c>
      <c r="AA12" s="17">
        <v>0.24</v>
      </c>
      <c r="AC12" s="30"/>
    </row>
    <row r="13" spans="1:31" ht="21.75" customHeight="1">
      <c r="A13" s="53" t="s">
        <v>45</v>
      </c>
      <c r="B13" s="53"/>
      <c r="D13" s="39">
        <v>1400162</v>
      </c>
      <c r="E13" s="39"/>
      <c r="G13" s="10">
        <v>50050095942</v>
      </c>
      <c r="I13" s="10">
        <v>43115194066</v>
      </c>
      <c r="K13" s="10">
        <v>0</v>
      </c>
      <c r="M13" s="10">
        <v>0</v>
      </c>
      <c r="O13" s="10">
        <v>0</v>
      </c>
      <c r="Q13" s="10">
        <v>0</v>
      </c>
      <c r="S13" s="10">
        <v>1400162</v>
      </c>
      <c r="U13" s="10">
        <v>36335</v>
      </c>
      <c r="W13" s="10">
        <v>50050095942</v>
      </c>
      <c r="Y13" s="10">
        <v>50813836406</v>
      </c>
      <c r="AA13" s="17">
        <v>0.12</v>
      </c>
      <c r="AC13" s="30"/>
    </row>
    <row r="14" spans="1:31" ht="21.75" customHeight="1">
      <c r="A14" s="53" t="s">
        <v>46</v>
      </c>
      <c r="B14" s="53"/>
      <c r="D14" s="39">
        <v>4594000</v>
      </c>
      <c r="E14" s="39"/>
      <c r="G14" s="10">
        <v>67909224990</v>
      </c>
      <c r="I14" s="10">
        <v>66533064400</v>
      </c>
      <c r="K14" s="10">
        <v>0</v>
      </c>
      <c r="M14" s="10">
        <v>0</v>
      </c>
      <c r="O14" s="10">
        <v>0</v>
      </c>
      <c r="Q14" s="10">
        <v>0</v>
      </c>
      <c r="S14" s="10">
        <v>4594000</v>
      </c>
      <c r="U14" s="10">
        <v>16841</v>
      </c>
      <c r="W14" s="10">
        <v>67909224990</v>
      </c>
      <c r="Y14" s="10">
        <v>77274712935</v>
      </c>
      <c r="AA14" s="17">
        <v>0.18</v>
      </c>
      <c r="AC14" s="30"/>
    </row>
    <row r="15" spans="1:31" ht="21.75" customHeight="1">
      <c r="A15" s="53" t="s">
        <v>47</v>
      </c>
      <c r="B15" s="53"/>
      <c r="D15" s="39">
        <v>4282580</v>
      </c>
      <c r="E15" s="39"/>
      <c r="G15" s="10">
        <v>50212066346</v>
      </c>
      <c r="I15" s="10">
        <v>90453695497</v>
      </c>
      <c r="K15" s="10">
        <v>0</v>
      </c>
      <c r="M15" s="10">
        <v>0</v>
      </c>
      <c r="O15" s="10">
        <v>0</v>
      </c>
      <c r="Q15" s="10">
        <v>0</v>
      </c>
      <c r="S15" s="10">
        <v>4282580</v>
      </c>
      <c r="U15" s="10">
        <v>21535</v>
      </c>
      <c r="W15" s="10">
        <v>50212066346</v>
      </c>
      <c r="Y15" s="10">
        <v>92013241971</v>
      </c>
      <c r="AA15" s="17">
        <v>0.21</v>
      </c>
      <c r="AC15" s="30"/>
    </row>
    <row r="16" spans="1:31" ht="21.75" customHeight="1">
      <c r="A16" s="53" t="s">
        <v>48</v>
      </c>
      <c r="B16" s="53"/>
      <c r="D16" s="39">
        <v>30685528</v>
      </c>
      <c r="E16" s="39"/>
      <c r="G16" s="10">
        <v>308563218917</v>
      </c>
      <c r="I16" s="10">
        <v>296924657589</v>
      </c>
      <c r="K16" s="10">
        <v>0</v>
      </c>
      <c r="M16" s="10">
        <v>0</v>
      </c>
      <c r="O16" s="10">
        <v>0</v>
      </c>
      <c r="Q16" s="10">
        <v>0</v>
      </c>
      <c r="S16" s="10">
        <v>30685528</v>
      </c>
      <c r="U16" s="10">
        <v>11516</v>
      </c>
      <c r="W16" s="10">
        <v>308563218917</v>
      </c>
      <c r="Y16" s="10">
        <v>352950490999</v>
      </c>
      <c r="AA16" s="17">
        <v>0.8</v>
      </c>
      <c r="AC16" s="30"/>
    </row>
    <row r="17" spans="1:29" ht="21.75" customHeight="1">
      <c r="A17" s="53" t="s">
        <v>49</v>
      </c>
      <c r="B17" s="53"/>
      <c r="D17" s="39">
        <v>1724881</v>
      </c>
      <c r="E17" s="39"/>
      <c r="G17" s="10">
        <v>19999995195</v>
      </c>
      <c r="I17" s="10">
        <v>41043543395</v>
      </c>
      <c r="K17" s="10">
        <v>0</v>
      </c>
      <c r="M17" s="10">
        <v>0</v>
      </c>
      <c r="O17" s="10">
        <v>0</v>
      </c>
      <c r="Q17" s="10">
        <v>0</v>
      </c>
      <c r="S17" s="10">
        <v>1724881</v>
      </c>
      <c r="U17" s="10">
        <v>23524</v>
      </c>
      <c r="W17" s="10">
        <v>19999995195</v>
      </c>
      <c r="Y17" s="10">
        <v>40576100644</v>
      </c>
      <c r="AA17" s="17">
        <v>0.09</v>
      </c>
      <c r="AC17" s="30"/>
    </row>
    <row r="18" spans="1:29" ht="21.75" customHeight="1">
      <c r="A18" s="53" t="s">
        <v>50</v>
      </c>
      <c r="B18" s="53"/>
      <c r="D18" s="39">
        <v>156312</v>
      </c>
      <c r="E18" s="39"/>
      <c r="G18" s="10">
        <v>99999684128</v>
      </c>
      <c r="I18" s="10">
        <v>275407812232</v>
      </c>
      <c r="K18" s="10">
        <v>0</v>
      </c>
      <c r="M18" s="10">
        <v>0</v>
      </c>
      <c r="O18" s="10">
        <v>0</v>
      </c>
      <c r="Q18" s="10">
        <v>0</v>
      </c>
      <c r="S18" s="10">
        <v>156312</v>
      </c>
      <c r="U18" s="10">
        <v>1742929</v>
      </c>
      <c r="W18" s="10">
        <v>99999684128</v>
      </c>
      <c r="Y18" s="10">
        <v>272440697848</v>
      </c>
      <c r="AA18" s="17">
        <v>0.62</v>
      </c>
      <c r="AC18" s="30"/>
    </row>
    <row r="19" spans="1:29" ht="21.75" customHeight="1">
      <c r="A19" s="53" t="s">
        <v>51</v>
      </c>
      <c r="B19" s="53"/>
      <c r="D19" s="39">
        <v>56916</v>
      </c>
      <c r="E19" s="39"/>
      <c r="G19" s="10">
        <v>62181568569</v>
      </c>
      <c r="I19" s="10">
        <v>113267259448</v>
      </c>
      <c r="K19" s="10">
        <v>0</v>
      </c>
      <c r="M19" s="10">
        <v>0</v>
      </c>
      <c r="O19" s="10">
        <v>0</v>
      </c>
      <c r="Q19" s="10">
        <v>0</v>
      </c>
      <c r="S19" s="10">
        <v>56916</v>
      </c>
      <c r="U19" s="10">
        <v>1905177</v>
      </c>
      <c r="W19" s="10">
        <v>62181568569</v>
      </c>
      <c r="Y19" s="10">
        <v>108435034132</v>
      </c>
      <c r="AA19" s="17">
        <v>0.25</v>
      </c>
      <c r="AC19" s="30"/>
    </row>
    <row r="20" spans="1:29" ht="21.75" customHeight="1">
      <c r="A20" s="50" t="s">
        <v>52</v>
      </c>
      <c r="B20" s="50"/>
      <c r="D20" s="40">
        <v>89441</v>
      </c>
      <c r="E20" s="40"/>
      <c r="G20" s="11">
        <v>89999287933</v>
      </c>
      <c r="I20" s="11">
        <v>231414366381</v>
      </c>
      <c r="K20" s="11">
        <v>0</v>
      </c>
      <c r="M20" s="11">
        <v>0</v>
      </c>
      <c r="O20" s="11">
        <v>0</v>
      </c>
      <c r="Q20" s="11">
        <v>0</v>
      </c>
      <c r="S20" s="11">
        <v>89441</v>
      </c>
      <c r="U20" s="11">
        <v>2709959</v>
      </c>
      <c r="W20" s="11">
        <v>89999287933</v>
      </c>
      <c r="Y20" s="11">
        <v>242381442919</v>
      </c>
      <c r="AA20" s="12">
        <v>0.55000000000000004</v>
      </c>
      <c r="AC20" s="30"/>
    </row>
    <row r="21" spans="1:29" ht="21.75" customHeight="1" thickBot="1">
      <c r="A21" s="48" t="s">
        <v>21</v>
      </c>
      <c r="B21" s="48"/>
      <c r="D21" s="41">
        <v>60992281</v>
      </c>
      <c r="E21" s="41"/>
      <c r="G21" s="14">
        <f>SUM(G9:G20)</f>
        <v>989296864708</v>
      </c>
      <c r="I21" s="14">
        <f>SUM(I9:I20)</f>
        <v>1505876763842</v>
      </c>
      <c r="J21" s="14">
        <f t="shared" ref="J21:AA21" si="0">SUM(J9:J20)</f>
        <v>0</v>
      </c>
      <c r="K21" s="14">
        <f t="shared" si="0"/>
        <v>0</v>
      </c>
      <c r="L21" s="14">
        <f t="shared" si="0"/>
        <v>0</v>
      </c>
      <c r="M21" s="14">
        <f t="shared" si="0"/>
        <v>0</v>
      </c>
      <c r="N21" s="14">
        <f t="shared" si="0"/>
        <v>0</v>
      </c>
      <c r="O21" s="14">
        <f t="shared" si="0"/>
        <v>0</v>
      </c>
      <c r="P21" s="14">
        <f t="shared" si="0"/>
        <v>0</v>
      </c>
      <c r="Q21" s="14">
        <f t="shared" si="0"/>
        <v>0</v>
      </c>
      <c r="R21" s="14">
        <f t="shared" si="0"/>
        <v>0</v>
      </c>
      <c r="S21" s="14">
        <f t="shared" si="0"/>
        <v>60992281</v>
      </c>
      <c r="T21" s="14">
        <f t="shared" si="0"/>
        <v>0</v>
      </c>
      <c r="U21" s="14">
        <f t="shared" si="0"/>
        <v>68053499</v>
      </c>
      <c r="V21" s="14">
        <f t="shared" si="0"/>
        <v>0</v>
      </c>
      <c r="W21" s="14">
        <f t="shared" si="0"/>
        <v>989296864708</v>
      </c>
      <c r="X21" s="14">
        <f t="shared" si="0"/>
        <v>0</v>
      </c>
      <c r="Y21" s="14">
        <f t="shared" si="0"/>
        <v>1583807988930</v>
      </c>
      <c r="Z21" s="14">
        <f t="shared" si="0"/>
        <v>0</v>
      </c>
      <c r="AA21" s="15">
        <f t="shared" si="0"/>
        <v>3.5999999999999996</v>
      </c>
      <c r="AC21" s="31"/>
    </row>
    <row r="22" spans="1:29" ht="13.5" thickTop="1">
      <c r="G22">
        <v>989296864708</v>
      </c>
      <c r="I22">
        <v>1505876763842</v>
      </c>
      <c r="W22">
        <v>989296864708</v>
      </c>
      <c r="Y22">
        <v>1583807988930</v>
      </c>
    </row>
    <row r="23" spans="1:29">
      <c r="G23" s="23">
        <f>G21-G22</f>
        <v>0</v>
      </c>
      <c r="I23" s="23">
        <f>I21-I22</f>
        <v>0</v>
      </c>
      <c r="W23" s="23">
        <f>W21-W22</f>
        <v>0</v>
      </c>
      <c r="Y23" s="23">
        <f>Y21-Y22</f>
        <v>0</v>
      </c>
    </row>
  </sheetData>
  <mergeCells count="37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4"/>
    <mergeCell ref="D14:E14"/>
    <mergeCell ref="A15:B15"/>
    <mergeCell ref="D15:E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  <pageSetUpPr fitToPage="1"/>
  </sheetPr>
  <dimension ref="A1:AP31"/>
  <sheetViews>
    <sheetView rightToLeft="1" topLeftCell="K4" workbookViewId="0">
      <selection activeCell="AJ29" sqref="AJ29"/>
    </sheetView>
  </sheetViews>
  <sheetFormatPr defaultRowHeight="12.75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8.85546875" bestFit="1" customWidth="1"/>
    <col min="19" max="19" width="1.28515625" customWidth="1"/>
    <col min="20" max="20" width="18.7109375" bestFit="1" customWidth="1"/>
    <col min="21" max="21" width="1.28515625" customWidth="1"/>
    <col min="22" max="22" width="13" customWidth="1"/>
    <col min="23" max="23" width="1.28515625" customWidth="1"/>
    <col min="24" max="24" width="16" bestFit="1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8.5703125" bestFit="1" customWidth="1"/>
    <col min="35" max="35" width="1.28515625" customWidth="1"/>
    <col min="36" max="36" width="18.85546875" bestFit="1" customWidth="1"/>
    <col min="37" max="37" width="1.28515625" customWidth="1"/>
    <col min="38" max="38" width="14.28515625" customWidth="1"/>
    <col min="39" max="39" width="0.28515625" customWidth="1"/>
  </cols>
  <sheetData>
    <row r="1" spans="1:42" ht="29.1" customHeight="1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</row>
    <row r="2" spans="1:42" ht="21.75" customHeight="1">
      <c r="A2" s="43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</row>
    <row r="3" spans="1:42" ht="21.75" customHeight="1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</row>
    <row r="4" spans="1:42" ht="14.45" customHeight="1"/>
    <row r="5" spans="1:42" ht="14.45" customHeight="1">
      <c r="A5" s="1" t="s">
        <v>53</v>
      </c>
      <c r="B5" s="44" t="s">
        <v>54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</row>
    <row r="6" spans="1:42" ht="14.45" customHeight="1">
      <c r="A6" s="45" t="s">
        <v>55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 t="s">
        <v>7</v>
      </c>
      <c r="Q6" s="45"/>
      <c r="R6" s="45"/>
      <c r="S6" s="45"/>
      <c r="T6" s="45"/>
      <c r="V6" s="45" t="s">
        <v>8</v>
      </c>
      <c r="W6" s="45"/>
      <c r="X6" s="45"/>
      <c r="Y6" s="45"/>
      <c r="Z6" s="45"/>
      <c r="AA6" s="45"/>
      <c r="AB6" s="45"/>
      <c r="AD6" s="45" t="s">
        <v>9</v>
      </c>
      <c r="AE6" s="45"/>
      <c r="AF6" s="45"/>
      <c r="AG6" s="45"/>
      <c r="AH6" s="45"/>
      <c r="AI6" s="45"/>
      <c r="AJ6" s="45"/>
      <c r="AK6" s="45"/>
      <c r="AL6" s="45"/>
    </row>
    <row r="7" spans="1:42" ht="14.4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51" t="s">
        <v>10</v>
      </c>
      <c r="W7" s="51"/>
      <c r="X7" s="51"/>
      <c r="Y7" s="3"/>
      <c r="Z7" s="51" t="s">
        <v>11</v>
      </c>
      <c r="AA7" s="51"/>
      <c r="AB7" s="51"/>
      <c r="AD7" s="3"/>
      <c r="AE7" s="3"/>
      <c r="AF7" s="3"/>
      <c r="AG7" s="3"/>
      <c r="AH7" s="3"/>
      <c r="AI7" s="3"/>
      <c r="AJ7" s="3"/>
      <c r="AK7" s="3"/>
      <c r="AL7" s="3"/>
    </row>
    <row r="8" spans="1:42" ht="14.45" customHeight="1">
      <c r="A8" s="45" t="s">
        <v>56</v>
      </c>
      <c r="B8" s="45"/>
      <c r="D8" s="2" t="s">
        <v>57</v>
      </c>
      <c r="F8" s="2" t="s">
        <v>58</v>
      </c>
      <c r="H8" s="2" t="s">
        <v>59</v>
      </c>
      <c r="J8" s="2" t="s">
        <v>60</v>
      </c>
      <c r="L8" s="2" t="s">
        <v>61</v>
      </c>
      <c r="N8" s="2" t="s">
        <v>27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  <c r="AP8">
        <v>44135142065378</v>
      </c>
    </row>
    <row r="9" spans="1:42" ht="21.75" customHeight="1">
      <c r="A9" s="49" t="s">
        <v>62</v>
      </c>
      <c r="B9" s="49"/>
      <c r="D9" s="5" t="s">
        <v>63</v>
      </c>
      <c r="F9" s="5" t="s">
        <v>63</v>
      </c>
      <c r="H9" s="5" t="s">
        <v>64</v>
      </c>
      <c r="J9" s="5" t="s">
        <v>65</v>
      </c>
      <c r="L9" s="7">
        <v>0</v>
      </c>
      <c r="N9" s="7">
        <v>0</v>
      </c>
      <c r="P9" s="6">
        <v>609147</v>
      </c>
      <c r="R9" s="6">
        <v>1979727750000</v>
      </c>
      <c r="T9" s="6">
        <v>2173347821755</v>
      </c>
      <c r="V9" s="6">
        <v>0</v>
      </c>
      <c r="X9" s="6">
        <v>0</v>
      </c>
      <c r="Z9" s="6">
        <v>0</v>
      </c>
      <c r="AB9" s="6">
        <v>0</v>
      </c>
      <c r="AD9" s="6">
        <v>609147</v>
      </c>
      <c r="AF9" s="6">
        <v>3650785</v>
      </c>
      <c r="AH9" s="6">
        <v>1979727750000</v>
      </c>
      <c r="AJ9" s="6">
        <v>2222252428465</v>
      </c>
      <c r="AL9" s="7">
        <v>5.04</v>
      </c>
      <c r="AN9" s="30"/>
    </row>
    <row r="10" spans="1:42" ht="21.75" customHeight="1">
      <c r="A10" s="53" t="s">
        <v>66</v>
      </c>
      <c r="B10" s="53"/>
      <c r="D10" s="16" t="s">
        <v>63</v>
      </c>
      <c r="F10" s="16" t="s">
        <v>63</v>
      </c>
      <c r="H10" s="16" t="s">
        <v>67</v>
      </c>
      <c r="J10" s="16" t="s">
        <v>68</v>
      </c>
      <c r="L10" s="17">
        <v>0</v>
      </c>
      <c r="N10" s="17">
        <v>0</v>
      </c>
      <c r="P10" s="10">
        <v>90000</v>
      </c>
      <c r="R10" s="10">
        <v>51129265500</v>
      </c>
      <c r="T10" s="10">
        <v>81414706668</v>
      </c>
      <c r="V10" s="10">
        <v>0</v>
      </c>
      <c r="X10" s="10">
        <v>0</v>
      </c>
      <c r="Z10" s="10">
        <v>0</v>
      </c>
      <c r="AB10" s="10">
        <v>0</v>
      </c>
      <c r="AD10" s="10">
        <v>90000</v>
      </c>
      <c r="AF10" s="10">
        <v>933490</v>
      </c>
      <c r="AH10" s="10">
        <v>51129265500</v>
      </c>
      <c r="AJ10" s="10">
        <v>83968417333</v>
      </c>
      <c r="AL10" s="17">
        <v>0.19</v>
      </c>
      <c r="AN10" s="30"/>
    </row>
    <row r="11" spans="1:42" ht="21.75" customHeight="1">
      <c r="A11" s="53" t="s">
        <v>69</v>
      </c>
      <c r="B11" s="53"/>
      <c r="D11" s="16" t="s">
        <v>63</v>
      </c>
      <c r="F11" s="16" t="s">
        <v>63</v>
      </c>
      <c r="H11" s="16" t="s">
        <v>70</v>
      </c>
      <c r="J11" s="16" t="s">
        <v>71</v>
      </c>
      <c r="L11" s="17">
        <v>23</v>
      </c>
      <c r="N11" s="17">
        <v>23</v>
      </c>
      <c r="P11" s="10">
        <v>1053200</v>
      </c>
      <c r="R11" s="10">
        <v>1000118720000</v>
      </c>
      <c r="T11" s="10">
        <v>937154105221</v>
      </c>
      <c r="V11" s="10">
        <v>0</v>
      </c>
      <c r="X11" s="10">
        <v>0</v>
      </c>
      <c r="Z11" s="10">
        <v>0</v>
      </c>
      <c r="AB11" s="10">
        <v>0</v>
      </c>
      <c r="AD11" s="10">
        <v>1053200</v>
      </c>
      <c r="AF11" s="10">
        <v>890300</v>
      </c>
      <c r="AH11" s="10">
        <v>1000118720000</v>
      </c>
      <c r="AJ11" s="10">
        <v>937154105221</v>
      </c>
      <c r="AL11" s="17">
        <v>2.12</v>
      </c>
      <c r="AN11" s="30"/>
    </row>
    <row r="12" spans="1:42" ht="21.75" customHeight="1">
      <c r="A12" s="53" t="s">
        <v>72</v>
      </c>
      <c r="B12" s="53"/>
      <c r="D12" s="16" t="s">
        <v>63</v>
      </c>
      <c r="F12" s="16" t="s">
        <v>63</v>
      </c>
      <c r="H12" s="16" t="s">
        <v>73</v>
      </c>
      <c r="J12" s="16" t="s">
        <v>74</v>
      </c>
      <c r="L12" s="17">
        <v>23</v>
      </c>
      <c r="N12" s="17">
        <v>23</v>
      </c>
      <c r="P12" s="10">
        <v>370000</v>
      </c>
      <c r="R12" s="10">
        <v>319873705882</v>
      </c>
      <c r="T12" s="10">
        <v>326902150250</v>
      </c>
      <c r="V12" s="10">
        <v>0</v>
      </c>
      <c r="X12" s="10">
        <v>0</v>
      </c>
      <c r="Z12" s="10">
        <v>0</v>
      </c>
      <c r="AB12" s="10">
        <v>0</v>
      </c>
      <c r="AD12" s="10">
        <v>370000</v>
      </c>
      <c r="AF12" s="10">
        <v>895800</v>
      </c>
      <c r="AH12" s="10">
        <v>319873705882</v>
      </c>
      <c r="AJ12" s="10">
        <v>331265776237</v>
      </c>
      <c r="AL12" s="17">
        <v>0.75</v>
      </c>
      <c r="AN12" s="30"/>
    </row>
    <row r="13" spans="1:42" ht="21.75" customHeight="1">
      <c r="A13" s="53" t="s">
        <v>75</v>
      </c>
      <c r="B13" s="53"/>
      <c r="D13" s="16" t="s">
        <v>63</v>
      </c>
      <c r="F13" s="16" t="s">
        <v>63</v>
      </c>
      <c r="H13" s="16" t="s">
        <v>76</v>
      </c>
      <c r="J13" s="16" t="s">
        <v>77</v>
      </c>
      <c r="L13" s="17">
        <v>23</v>
      </c>
      <c r="N13" s="17">
        <v>23</v>
      </c>
      <c r="P13" s="10">
        <v>1470000</v>
      </c>
      <c r="R13" s="10">
        <v>1267376223400</v>
      </c>
      <c r="T13" s="10">
        <v>1283420260565</v>
      </c>
      <c r="V13" s="10">
        <v>0</v>
      </c>
      <c r="X13" s="10">
        <v>0</v>
      </c>
      <c r="Z13" s="10">
        <v>0</v>
      </c>
      <c r="AB13" s="10">
        <v>0</v>
      </c>
      <c r="AD13" s="10">
        <v>1470000</v>
      </c>
      <c r="AF13" s="10">
        <v>786195</v>
      </c>
      <c r="AH13" s="10">
        <v>1267376223400</v>
      </c>
      <c r="AJ13" s="10">
        <v>1155078234509</v>
      </c>
      <c r="AL13" s="17">
        <v>2.62</v>
      </c>
      <c r="AN13" s="30"/>
    </row>
    <row r="14" spans="1:42" ht="21.75" customHeight="1">
      <c r="A14" s="53" t="s">
        <v>78</v>
      </c>
      <c r="B14" s="53"/>
      <c r="D14" s="16" t="s">
        <v>63</v>
      </c>
      <c r="F14" s="16" t="s">
        <v>63</v>
      </c>
      <c r="H14" s="16" t="s">
        <v>79</v>
      </c>
      <c r="J14" s="16" t="s">
        <v>80</v>
      </c>
      <c r="L14" s="17">
        <v>23</v>
      </c>
      <c r="N14" s="17">
        <v>23</v>
      </c>
      <c r="P14" s="10">
        <v>761000</v>
      </c>
      <c r="R14" s="10">
        <v>720195180000</v>
      </c>
      <c r="T14" s="10">
        <v>692545502870</v>
      </c>
      <c r="V14" s="10">
        <v>0</v>
      </c>
      <c r="X14" s="10">
        <v>0</v>
      </c>
      <c r="Z14" s="10">
        <v>0</v>
      </c>
      <c r="AB14" s="10">
        <v>0</v>
      </c>
      <c r="AD14" s="10">
        <v>761000</v>
      </c>
      <c r="AF14" s="10">
        <v>915895</v>
      </c>
      <c r="AH14" s="10">
        <v>720195180000</v>
      </c>
      <c r="AJ14" s="10">
        <v>696617438031</v>
      </c>
      <c r="AL14" s="17">
        <v>1.58</v>
      </c>
      <c r="AN14" s="30"/>
    </row>
    <row r="15" spans="1:42" ht="21.75" customHeight="1">
      <c r="A15" s="53" t="s">
        <v>81</v>
      </c>
      <c r="B15" s="53"/>
      <c r="D15" s="16" t="s">
        <v>63</v>
      </c>
      <c r="F15" s="16" t="s">
        <v>63</v>
      </c>
      <c r="H15" s="16" t="s">
        <v>82</v>
      </c>
      <c r="J15" s="16" t="s">
        <v>83</v>
      </c>
      <c r="L15" s="17">
        <v>23</v>
      </c>
      <c r="N15" s="17">
        <v>23</v>
      </c>
      <c r="P15" s="10">
        <v>2302610</v>
      </c>
      <c r="R15" s="10">
        <v>1856148363657</v>
      </c>
      <c r="T15" s="10">
        <v>1634834061934</v>
      </c>
      <c r="V15" s="10">
        <v>0</v>
      </c>
      <c r="X15" s="10">
        <v>0</v>
      </c>
      <c r="Z15" s="10">
        <v>0</v>
      </c>
      <c r="AB15" s="10">
        <v>0</v>
      </c>
      <c r="AD15" s="10">
        <v>2302610</v>
      </c>
      <c r="AF15" s="10">
        <v>752253</v>
      </c>
      <c r="AH15" s="10">
        <v>1856148363657</v>
      </c>
      <c r="AJ15" s="10">
        <v>1731203426333</v>
      </c>
      <c r="AL15" s="17">
        <v>3.92</v>
      </c>
      <c r="AN15" s="30"/>
    </row>
    <row r="16" spans="1:42" ht="21.75" customHeight="1">
      <c r="A16" s="53" t="s">
        <v>84</v>
      </c>
      <c r="B16" s="53"/>
      <c r="D16" s="16" t="s">
        <v>63</v>
      </c>
      <c r="F16" s="16" t="s">
        <v>63</v>
      </c>
      <c r="H16" s="16" t="s">
        <v>85</v>
      </c>
      <c r="J16" s="16" t="s">
        <v>86</v>
      </c>
      <c r="L16" s="17">
        <v>23</v>
      </c>
      <c r="N16" s="17">
        <v>23</v>
      </c>
      <c r="P16" s="10">
        <v>600000</v>
      </c>
      <c r="R16" s="10">
        <v>477600000000</v>
      </c>
      <c r="T16" s="10">
        <v>486269447137</v>
      </c>
      <c r="V16" s="10">
        <v>0</v>
      </c>
      <c r="X16" s="10">
        <v>0</v>
      </c>
      <c r="Z16" s="10">
        <v>0</v>
      </c>
      <c r="AB16" s="10">
        <v>0</v>
      </c>
      <c r="AD16" s="10">
        <v>600000</v>
      </c>
      <c r="AF16" s="10">
        <v>805100</v>
      </c>
      <c r="AH16" s="10">
        <v>477600000000</v>
      </c>
      <c r="AJ16" s="10">
        <v>482797336125</v>
      </c>
      <c r="AL16" s="17">
        <v>1.0900000000000001</v>
      </c>
      <c r="AN16" s="30"/>
    </row>
    <row r="17" spans="1:40" ht="21.75" customHeight="1">
      <c r="A17" s="53" t="s">
        <v>87</v>
      </c>
      <c r="B17" s="53"/>
      <c r="D17" s="16" t="s">
        <v>63</v>
      </c>
      <c r="F17" s="16" t="s">
        <v>63</v>
      </c>
      <c r="H17" s="16" t="s">
        <v>88</v>
      </c>
      <c r="J17" s="16" t="s">
        <v>89</v>
      </c>
      <c r="L17" s="17">
        <v>23</v>
      </c>
      <c r="N17" s="17">
        <v>23</v>
      </c>
      <c r="P17" s="10">
        <v>2155</v>
      </c>
      <c r="R17" s="10">
        <v>2049900650</v>
      </c>
      <c r="T17" s="10">
        <v>1901589088</v>
      </c>
      <c r="V17" s="10">
        <v>0</v>
      </c>
      <c r="X17" s="10">
        <v>0</v>
      </c>
      <c r="Z17" s="10">
        <v>0</v>
      </c>
      <c r="AB17" s="10">
        <v>0</v>
      </c>
      <c r="AD17" s="10">
        <v>2155</v>
      </c>
      <c r="AF17" s="10">
        <v>889307</v>
      </c>
      <c r="AH17" s="10">
        <v>2049900650</v>
      </c>
      <c r="AJ17" s="10">
        <v>1915414511</v>
      </c>
      <c r="AL17" s="17">
        <v>0</v>
      </c>
      <c r="AN17" s="30"/>
    </row>
    <row r="18" spans="1:40" ht="21.75" customHeight="1">
      <c r="A18" s="53" t="s">
        <v>90</v>
      </c>
      <c r="B18" s="53"/>
      <c r="D18" s="16" t="s">
        <v>63</v>
      </c>
      <c r="F18" s="16" t="s">
        <v>63</v>
      </c>
      <c r="H18" s="16" t="s">
        <v>91</v>
      </c>
      <c r="J18" s="16" t="s">
        <v>92</v>
      </c>
      <c r="L18" s="17">
        <v>23</v>
      </c>
      <c r="N18" s="17">
        <v>23</v>
      </c>
      <c r="P18" s="10">
        <v>995000</v>
      </c>
      <c r="R18" s="10">
        <v>788834599217</v>
      </c>
      <c r="T18" s="10">
        <v>807212289524</v>
      </c>
      <c r="V18" s="10">
        <v>0</v>
      </c>
      <c r="X18" s="10">
        <v>0</v>
      </c>
      <c r="Z18" s="10">
        <v>0</v>
      </c>
      <c r="AB18" s="10">
        <v>0</v>
      </c>
      <c r="AD18" s="10">
        <v>995000</v>
      </c>
      <c r="AF18" s="10">
        <v>816620</v>
      </c>
      <c r="AH18" s="10">
        <v>788834599217</v>
      </c>
      <c r="AJ18" s="10">
        <v>812095083060</v>
      </c>
      <c r="AL18" s="17">
        <v>1.84</v>
      </c>
      <c r="AN18" s="30"/>
    </row>
    <row r="19" spans="1:40" ht="21.75" customHeight="1">
      <c r="A19" s="53" t="s">
        <v>93</v>
      </c>
      <c r="B19" s="53"/>
      <c r="D19" s="16" t="s">
        <v>63</v>
      </c>
      <c r="F19" s="16" t="s">
        <v>63</v>
      </c>
      <c r="H19" s="16" t="s">
        <v>94</v>
      </c>
      <c r="J19" s="16" t="s">
        <v>95</v>
      </c>
      <c r="L19" s="17">
        <v>23</v>
      </c>
      <c r="N19" s="17">
        <v>23</v>
      </c>
      <c r="P19" s="10">
        <v>1260000</v>
      </c>
      <c r="R19" s="10">
        <v>1002446378062</v>
      </c>
      <c r="T19" s="10">
        <v>999770079262</v>
      </c>
      <c r="V19" s="10">
        <v>0</v>
      </c>
      <c r="X19" s="10">
        <v>0</v>
      </c>
      <c r="Z19" s="10">
        <v>0</v>
      </c>
      <c r="AB19" s="10">
        <v>0</v>
      </c>
      <c r="AD19" s="10">
        <v>1260000</v>
      </c>
      <c r="AF19" s="10">
        <v>804100</v>
      </c>
      <c r="AH19" s="10">
        <v>1002446378062</v>
      </c>
      <c r="AJ19" s="10">
        <v>1012615090987</v>
      </c>
      <c r="AL19" s="17">
        <v>2.29</v>
      </c>
      <c r="AN19" s="30"/>
    </row>
    <row r="20" spans="1:40" ht="21.75" customHeight="1">
      <c r="A20" s="53" t="s">
        <v>96</v>
      </c>
      <c r="B20" s="53"/>
      <c r="D20" s="16" t="s">
        <v>63</v>
      </c>
      <c r="F20" s="16" t="s">
        <v>63</v>
      </c>
      <c r="H20" s="16" t="s">
        <v>97</v>
      </c>
      <c r="J20" s="16" t="s">
        <v>98</v>
      </c>
      <c r="L20" s="17">
        <v>23</v>
      </c>
      <c r="N20" s="17">
        <v>23</v>
      </c>
      <c r="P20" s="10">
        <v>620000</v>
      </c>
      <c r="R20" s="10">
        <v>491100000000</v>
      </c>
      <c r="T20" s="10">
        <v>495730300000</v>
      </c>
      <c r="V20" s="10">
        <v>0</v>
      </c>
      <c r="X20" s="10">
        <v>0</v>
      </c>
      <c r="Z20" s="10">
        <v>0</v>
      </c>
      <c r="AB20" s="10">
        <v>0</v>
      </c>
      <c r="AD20" s="10">
        <v>620000</v>
      </c>
      <c r="AF20" s="10">
        <v>800000</v>
      </c>
      <c r="AH20" s="10">
        <v>491100000000</v>
      </c>
      <c r="AJ20" s="10">
        <v>495730300000</v>
      </c>
      <c r="AL20" s="17">
        <v>1.1200000000000001</v>
      </c>
      <c r="AN20" s="30"/>
    </row>
    <row r="21" spans="1:40" ht="21.75" customHeight="1">
      <c r="A21" s="53" t="s">
        <v>99</v>
      </c>
      <c r="B21" s="53"/>
      <c r="D21" s="16" t="s">
        <v>63</v>
      </c>
      <c r="F21" s="16" t="s">
        <v>63</v>
      </c>
      <c r="H21" s="16" t="s">
        <v>100</v>
      </c>
      <c r="J21" s="16" t="s">
        <v>101</v>
      </c>
      <c r="L21" s="17">
        <v>23</v>
      </c>
      <c r="N21" s="17">
        <v>23</v>
      </c>
      <c r="P21" s="10">
        <v>1230000</v>
      </c>
      <c r="R21" s="10">
        <v>1000597038937</v>
      </c>
      <c r="T21" s="10">
        <v>976334829112</v>
      </c>
      <c r="V21" s="10">
        <v>0</v>
      </c>
      <c r="X21" s="10">
        <v>0</v>
      </c>
      <c r="Z21" s="10">
        <v>0</v>
      </c>
      <c r="AB21" s="10">
        <v>0</v>
      </c>
      <c r="AD21" s="10">
        <v>1230000</v>
      </c>
      <c r="AF21" s="10">
        <v>840290</v>
      </c>
      <c r="AH21" s="10">
        <v>1000597038937</v>
      </c>
      <c r="AJ21" s="10">
        <v>1032994703544</v>
      </c>
      <c r="AL21" s="17">
        <v>2.34</v>
      </c>
      <c r="AN21" s="30"/>
    </row>
    <row r="22" spans="1:40" ht="21.75" customHeight="1">
      <c r="A22" s="53" t="s">
        <v>102</v>
      </c>
      <c r="B22" s="53"/>
      <c r="D22" s="16" t="s">
        <v>63</v>
      </c>
      <c r="F22" s="16" t="s">
        <v>63</v>
      </c>
      <c r="H22" s="16" t="s">
        <v>103</v>
      </c>
      <c r="J22" s="16" t="s">
        <v>104</v>
      </c>
      <c r="L22" s="17">
        <v>23</v>
      </c>
      <c r="N22" s="17">
        <v>23</v>
      </c>
      <c r="P22" s="10">
        <v>1240000</v>
      </c>
      <c r="R22" s="10">
        <v>1000175646250</v>
      </c>
      <c r="T22" s="10">
        <v>1024426664950</v>
      </c>
      <c r="V22" s="10">
        <v>0</v>
      </c>
      <c r="X22" s="10">
        <v>0</v>
      </c>
      <c r="Z22" s="10">
        <v>0</v>
      </c>
      <c r="AB22" s="10">
        <v>0</v>
      </c>
      <c r="AD22" s="10">
        <v>1240000</v>
      </c>
      <c r="AF22" s="10">
        <v>846140</v>
      </c>
      <c r="AH22" s="10">
        <v>1000175646250</v>
      </c>
      <c r="AJ22" s="10">
        <v>1048643090105</v>
      </c>
      <c r="AL22" s="17">
        <v>2.38</v>
      </c>
      <c r="AN22" s="30"/>
    </row>
    <row r="23" spans="1:40" ht="21.75" customHeight="1">
      <c r="A23" s="53" t="s">
        <v>105</v>
      </c>
      <c r="B23" s="53"/>
      <c r="D23" s="16" t="s">
        <v>63</v>
      </c>
      <c r="F23" s="16" t="s">
        <v>63</v>
      </c>
      <c r="H23" s="16" t="s">
        <v>106</v>
      </c>
      <c r="J23" s="16" t="s">
        <v>107</v>
      </c>
      <c r="L23" s="17">
        <v>23</v>
      </c>
      <c r="N23" s="17">
        <v>23</v>
      </c>
      <c r="P23" s="10">
        <v>620000</v>
      </c>
      <c r="R23" s="10">
        <v>498583717500</v>
      </c>
      <c r="T23" s="10">
        <v>502992748895</v>
      </c>
      <c r="V23" s="10">
        <v>0</v>
      </c>
      <c r="X23" s="10">
        <v>0</v>
      </c>
      <c r="Z23" s="10">
        <v>0</v>
      </c>
      <c r="AB23" s="10">
        <v>0</v>
      </c>
      <c r="AD23" s="10">
        <v>620000</v>
      </c>
      <c r="AF23" s="10">
        <v>846130</v>
      </c>
      <c r="AH23" s="10">
        <v>498583717500</v>
      </c>
      <c r="AJ23" s="10">
        <v>524315348423</v>
      </c>
      <c r="AL23" s="17">
        <v>1.19</v>
      </c>
      <c r="AN23" s="30"/>
    </row>
    <row r="24" spans="1:40" ht="21.75" customHeight="1">
      <c r="A24" s="53" t="s">
        <v>108</v>
      </c>
      <c r="B24" s="53"/>
      <c r="D24" s="16" t="s">
        <v>63</v>
      </c>
      <c r="F24" s="16" t="s">
        <v>63</v>
      </c>
      <c r="H24" s="16" t="s">
        <v>64</v>
      </c>
      <c r="J24" s="16" t="s">
        <v>109</v>
      </c>
      <c r="L24" s="17">
        <v>23</v>
      </c>
      <c r="N24" s="17">
        <v>23</v>
      </c>
      <c r="P24" s="10">
        <v>1900000</v>
      </c>
      <c r="R24" s="10">
        <v>1487862575625</v>
      </c>
      <c r="T24" s="10">
        <v>1494088147581</v>
      </c>
      <c r="V24" s="10">
        <v>0</v>
      </c>
      <c r="X24" s="10">
        <v>0</v>
      </c>
      <c r="Z24" s="10">
        <v>0</v>
      </c>
      <c r="AB24" s="10">
        <v>0</v>
      </c>
      <c r="AD24" s="10">
        <v>1900000</v>
      </c>
      <c r="AF24" s="10">
        <v>789100</v>
      </c>
      <c r="AH24" s="10">
        <v>1487862575625</v>
      </c>
      <c r="AJ24" s="10">
        <v>1498474761062</v>
      </c>
      <c r="AL24" s="17">
        <v>3.4</v>
      </c>
      <c r="AN24" s="30"/>
    </row>
    <row r="25" spans="1:40" ht="21.75" customHeight="1">
      <c r="A25" s="53" t="s">
        <v>110</v>
      </c>
      <c r="B25" s="53"/>
      <c r="D25" s="16" t="s">
        <v>63</v>
      </c>
      <c r="F25" s="16" t="s">
        <v>63</v>
      </c>
      <c r="H25" s="16" t="s">
        <v>111</v>
      </c>
      <c r="J25" s="16" t="s">
        <v>112</v>
      </c>
      <c r="L25" s="17">
        <v>23</v>
      </c>
      <c r="N25" s="17">
        <v>23</v>
      </c>
      <c r="P25" s="10">
        <v>1200000</v>
      </c>
      <c r="R25" s="10">
        <v>931672055625</v>
      </c>
      <c r="T25" s="10">
        <v>942927004500</v>
      </c>
      <c r="V25" s="10">
        <v>0</v>
      </c>
      <c r="X25" s="10">
        <v>0</v>
      </c>
      <c r="Z25" s="10">
        <v>0</v>
      </c>
      <c r="AB25" s="10">
        <v>0</v>
      </c>
      <c r="AD25" s="10">
        <v>1200000</v>
      </c>
      <c r="AF25" s="10">
        <v>785760</v>
      </c>
      <c r="AH25" s="10">
        <v>931672055625</v>
      </c>
      <c r="AJ25" s="10">
        <v>942399291600</v>
      </c>
      <c r="AL25" s="17">
        <v>2.14</v>
      </c>
      <c r="AN25" s="30"/>
    </row>
    <row r="26" spans="1:40" ht="21.75" customHeight="1">
      <c r="A26" s="53" t="s">
        <v>113</v>
      </c>
      <c r="B26" s="53"/>
      <c r="D26" s="16" t="s">
        <v>63</v>
      </c>
      <c r="F26" s="16" t="s">
        <v>63</v>
      </c>
      <c r="H26" s="16" t="s">
        <v>114</v>
      </c>
      <c r="J26" s="16" t="s">
        <v>115</v>
      </c>
      <c r="L26" s="17">
        <v>0</v>
      </c>
      <c r="N26" s="17">
        <v>0</v>
      </c>
      <c r="P26" s="10">
        <v>0</v>
      </c>
      <c r="R26" s="10">
        <v>0</v>
      </c>
      <c r="T26" s="10">
        <v>0</v>
      </c>
      <c r="V26" s="10">
        <v>256585</v>
      </c>
      <c r="X26" s="10">
        <v>108116035779</v>
      </c>
      <c r="Z26" s="10">
        <v>0</v>
      </c>
      <c r="AB26" s="10">
        <v>0</v>
      </c>
      <c r="AD26" s="10">
        <v>256585</v>
      </c>
      <c r="AF26" s="10">
        <v>430000</v>
      </c>
      <c r="AH26" s="10">
        <v>108116035779</v>
      </c>
      <c r="AJ26" s="10">
        <v>110271557219</v>
      </c>
      <c r="AL26" s="17">
        <v>0.25</v>
      </c>
      <c r="AN26" s="30"/>
    </row>
    <row r="27" spans="1:40" ht="21.75" customHeight="1">
      <c r="A27" s="50" t="s">
        <v>116</v>
      </c>
      <c r="B27" s="50"/>
      <c r="D27" s="8" t="s">
        <v>117</v>
      </c>
      <c r="F27" s="8" t="s">
        <v>117</v>
      </c>
      <c r="H27" s="8" t="s">
        <v>118</v>
      </c>
      <c r="J27" s="8" t="s">
        <v>119</v>
      </c>
      <c r="L27" s="12">
        <v>20.5</v>
      </c>
      <c r="N27" s="12">
        <v>20.5</v>
      </c>
      <c r="P27" s="11">
        <v>2000000</v>
      </c>
      <c r="R27" s="11">
        <v>2000000000000</v>
      </c>
      <c r="T27" s="11">
        <v>2000000000000</v>
      </c>
      <c r="V27" s="11">
        <v>0</v>
      </c>
      <c r="X27" s="11">
        <v>0</v>
      </c>
      <c r="Z27" s="11">
        <v>0</v>
      </c>
      <c r="AB27" s="11">
        <v>0</v>
      </c>
      <c r="AD27" s="11">
        <v>2000000</v>
      </c>
      <c r="AF27" s="11">
        <v>1000000</v>
      </c>
      <c r="AH27" s="11">
        <v>2000000000000</v>
      </c>
      <c r="AJ27" s="11">
        <v>2000000000000</v>
      </c>
      <c r="AL27" s="12">
        <v>4.53</v>
      </c>
      <c r="AN27" s="30"/>
    </row>
    <row r="28" spans="1:40" ht="21.75" customHeight="1">
      <c r="A28" s="48" t="s">
        <v>21</v>
      </c>
      <c r="B28" s="48"/>
      <c r="D28" s="14"/>
      <c r="F28" s="14"/>
      <c r="H28" s="14"/>
      <c r="J28" s="14"/>
      <c r="L28" s="14"/>
      <c r="N28" s="14"/>
      <c r="P28" s="14">
        <v>18323112</v>
      </c>
      <c r="R28" s="14">
        <f>SUM(R9:R27)</f>
        <v>16875491120305</v>
      </c>
      <c r="T28" s="14">
        <f>SUM(T9:T27)</f>
        <v>16861271709312</v>
      </c>
      <c r="V28" s="14">
        <v>256585</v>
      </c>
      <c r="X28" s="14">
        <f>SUM(X9:X27)</f>
        <v>108116035779</v>
      </c>
      <c r="Z28" s="14">
        <v>0</v>
      </c>
      <c r="AB28" s="14">
        <v>0</v>
      </c>
      <c r="AD28" s="14">
        <v>18579697</v>
      </c>
      <c r="AF28" s="14"/>
      <c r="AH28" s="14">
        <f>SUM(AH9:AH27)</f>
        <v>16983607156084</v>
      </c>
      <c r="AJ28" s="14">
        <f>SUM(AJ9:AJ27)</f>
        <v>17119791802765</v>
      </c>
      <c r="AL28" s="15">
        <v>38.79</v>
      </c>
      <c r="AN28" s="30"/>
    </row>
    <row r="29" spans="1:40">
      <c r="R29">
        <v>16875491120305</v>
      </c>
      <c r="T29">
        <v>16861271709312</v>
      </c>
      <c r="AH29">
        <v>16983607156084</v>
      </c>
      <c r="AJ29">
        <v>17119791802765</v>
      </c>
    </row>
    <row r="30" spans="1:40">
      <c r="R30" s="23">
        <f>R28-R29</f>
        <v>0</v>
      </c>
      <c r="T30" s="23">
        <f>T28-T29</f>
        <v>0</v>
      </c>
      <c r="AH30" s="23">
        <f>AH28-AH29</f>
        <v>0</v>
      </c>
      <c r="AJ30" s="23">
        <f>AJ28-AJ29</f>
        <v>0</v>
      </c>
    </row>
    <row r="31" spans="1:40">
      <c r="R31" s="23"/>
    </row>
  </sheetData>
  <mergeCells count="31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6:B26"/>
    <mergeCell ref="A27:B27"/>
    <mergeCell ref="A28:B28"/>
    <mergeCell ref="A21:B21"/>
    <mergeCell ref="A22:B22"/>
    <mergeCell ref="A23:B23"/>
    <mergeCell ref="A24:B24"/>
    <mergeCell ref="A25:B25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  <pageSetUpPr fitToPage="1"/>
  </sheetPr>
  <dimension ref="A1:M14"/>
  <sheetViews>
    <sheetView rightToLeft="1" workbookViewId="0">
      <selection activeCell="M12" sqref="M12:M13"/>
    </sheetView>
  </sheetViews>
  <sheetFormatPr defaultRowHeight="12.75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ht="21.75" customHeight="1">
      <c r="A2" s="43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3" ht="21.75" customHeight="1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</row>
    <row r="4" spans="1:13" ht="14.45" customHeight="1">
      <c r="A4" s="44" t="s">
        <v>120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</row>
    <row r="5" spans="1:13" ht="14.45" customHeight="1">
      <c r="A5" s="44" t="s">
        <v>121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</row>
    <row r="6" spans="1:13" ht="14.45" customHeight="1"/>
    <row r="7" spans="1:13" ht="14.45" customHeight="1">
      <c r="C7" s="45" t="s">
        <v>9</v>
      </c>
      <c r="D7" s="45"/>
      <c r="E7" s="45"/>
      <c r="F7" s="45"/>
      <c r="G7" s="45"/>
      <c r="H7" s="45"/>
      <c r="I7" s="45"/>
      <c r="J7" s="45"/>
      <c r="K7" s="45"/>
      <c r="L7" s="45"/>
      <c r="M7" s="45"/>
    </row>
    <row r="8" spans="1:13" ht="14.45" customHeight="1">
      <c r="A8" s="2" t="s">
        <v>122</v>
      </c>
      <c r="C8" s="4" t="s">
        <v>13</v>
      </c>
      <c r="D8" s="3"/>
      <c r="E8" s="4" t="s">
        <v>123</v>
      </c>
      <c r="F8" s="3"/>
      <c r="G8" s="4" t="s">
        <v>124</v>
      </c>
      <c r="H8" s="3"/>
      <c r="I8" s="4" t="s">
        <v>125</v>
      </c>
      <c r="J8" s="3"/>
      <c r="K8" s="4" t="s">
        <v>126</v>
      </c>
      <c r="L8" s="3"/>
      <c r="M8" s="4" t="s">
        <v>127</v>
      </c>
    </row>
    <row r="9" spans="1:13" ht="21.75" customHeight="1">
      <c r="A9" s="5" t="s">
        <v>75</v>
      </c>
      <c r="C9" s="6">
        <v>1470000</v>
      </c>
      <c r="E9" s="6">
        <v>873550</v>
      </c>
      <c r="G9" s="6">
        <v>786195</v>
      </c>
      <c r="I9" s="7" t="s">
        <v>128</v>
      </c>
      <c r="K9" s="6">
        <v>1155078234509</v>
      </c>
      <c r="M9" s="5" t="s">
        <v>252</v>
      </c>
    </row>
    <row r="10" spans="1:13" ht="21.75" customHeight="1">
      <c r="A10" s="16" t="s">
        <v>78</v>
      </c>
      <c r="C10" s="10">
        <v>761000</v>
      </c>
      <c r="E10" s="10">
        <v>870000</v>
      </c>
      <c r="G10" s="10">
        <v>915895.44</v>
      </c>
      <c r="I10" s="17" t="s">
        <v>129</v>
      </c>
      <c r="K10" s="10">
        <v>696617438031</v>
      </c>
      <c r="M10" s="16" t="s">
        <v>253</v>
      </c>
    </row>
    <row r="11" spans="1:13" ht="21.75" customHeight="1">
      <c r="A11" s="16" t="s">
        <v>81</v>
      </c>
      <c r="C11" s="10">
        <v>2302610</v>
      </c>
      <c r="E11" s="10">
        <v>816000</v>
      </c>
      <c r="G11" s="10">
        <v>752253</v>
      </c>
      <c r="I11" s="17" t="s">
        <v>130</v>
      </c>
      <c r="K11" s="10">
        <v>1731203426333</v>
      </c>
      <c r="M11" s="5" t="s">
        <v>252</v>
      </c>
    </row>
    <row r="12" spans="1:13" ht="21.75" customHeight="1">
      <c r="A12" s="16" t="s">
        <v>87</v>
      </c>
      <c r="C12" s="10">
        <v>2155</v>
      </c>
      <c r="E12" s="10">
        <v>880630</v>
      </c>
      <c r="G12" s="10">
        <v>889307</v>
      </c>
      <c r="I12" s="17" t="s">
        <v>131</v>
      </c>
      <c r="K12" s="10">
        <v>1915414511</v>
      </c>
      <c r="M12" s="16" t="s">
        <v>253</v>
      </c>
    </row>
    <row r="13" spans="1:13" ht="21.75" customHeight="1">
      <c r="A13" s="8" t="s">
        <v>62</v>
      </c>
      <c r="C13" s="11">
        <v>609147</v>
      </c>
      <c r="E13" s="11">
        <v>3704376.7122999998</v>
      </c>
      <c r="G13" s="11">
        <v>3650785</v>
      </c>
      <c r="I13" s="12" t="s">
        <v>132</v>
      </c>
      <c r="K13" s="11">
        <v>2222252428465</v>
      </c>
      <c r="M13" s="16" t="s">
        <v>253</v>
      </c>
    </row>
    <row r="14" spans="1:13" ht="21.75" customHeight="1">
      <c r="A14" s="13" t="s">
        <v>21</v>
      </c>
      <c r="C14" s="14">
        <v>5144912</v>
      </c>
      <c r="E14" s="14"/>
      <c r="G14" s="14"/>
      <c r="I14" s="14"/>
      <c r="K14" s="14">
        <v>5807066941849</v>
      </c>
      <c r="M14" s="14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  <pageSetUpPr fitToPage="1"/>
  </sheetPr>
  <dimension ref="A1:S32"/>
  <sheetViews>
    <sheetView rightToLeft="1" topLeftCell="A12" workbookViewId="0">
      <selection activeCell="L29" sqref="L29"/>
    </sheetView>
  </sheetViews>
  <sheetFormatPr defaultRowHeight="12.75"/>
  <cols>
    <col min="1" max="1" width="6.28515625" bestFit="1" customWidth="1"/>
    <col min="2" max="2" width="35" customWidth="1"/>
    <col min="3" max="3" width="1.28515625" customWidth="1"/>
    <col min="4" max="4" width="19" bestFit="1" customWidth="1"/>
    <col min="5" max="5" width="1.28515625" customWidth="1"/>
    <col min="6" max="6" width="18.7109375" bestFit="1" customWidth="1"/>
    <col min="7" max="7" width="1.28515625" customWidth="1"/>
    <col min="8" max="8" width="18.85546875" bestFit="1" customWidth="1"/>
    <col min="9" max="9" width="1.28515625" customWidth="1"/>
    <col min="10" max="10" width="18.85546875" bestFit="1" customWidth="1"/>
    <col min="11" max="11" width="1.28515625" customWidth="1"/>
    <col min="12" max="12" width="19.42578125" customWidth="1"/>
    <col min="13" max="13" width="0.28515625" customWidth="1"/>
    <col min="14" max="14" width="12.42578125" bestFit="1" customWidth="1"/>
    <col min="16" max="16" width="12.42578125" bestFit="1" customWidth="1"/>
    <col min="17" max="17" width="14.5703125" bestFit="1" customWidth="1"/>
  </cols>
  <sheetData>
    <row r="1" spans="1:19" ht="29.1" customHeight="1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9" ht="21.75" customHeight="1">
      <c r="A2" s="43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9" ht="21.75" customHeight="1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1:19" ht="14.45" customHeight="1"/>
    <row r="5" spans="1:19" ht="14.45" customHeight="1">
      <c r="A5" s="1" t="s">
        <v>133</v>
      </c>
      <c r="B5" s="44" t="s">
        <v>134</v>
      </c>
      <c r="C5" s="44"/>
      <c r="D5" s="44"/>
      <c r="E5" s="44"/>
      <c r="F5" s="44"/>
      <c r="G5" s="44"/>
      <c r="H5" s="44"/>
      <c r="I5" s="44"/>
      <c r="J5" s="44"/>
      <c r="K5" s="44"/>
      <c r="L5" s="44"/>
    </row>
    <row r="6" spans="1:19" ht="14.45" customHeight="1">
      <c r="D6" s="2" t="s">
        <v>7</v>
      </c>
      <c r="F6" s="45" t="s">
        <v>8</v>
      </c>
      <c r="G6" s="45"/>
      <c r="H6" s="45"/>
      <c r="J6" s="2" t="s">
        <v>9</v>
      </c>
    </row>
    <row r="7" spans="1:19" ht="14.45" customHeight="1">
      <c r="D7" s="3"/>
      <c r="F7" s="3"/>
      <c r="G7" s="3"/>
      <c r="H7" s="3"/>
      <c r="J7" s="3"/>
    </row>
    <row r="8" spans="1:19" ht="14.45" customHeight="1">
      <c r="A8" s="45" t="s">
        <v>135</v>
      </c>
      <c r="B8" s="45"/>
      <c r="D8" s="2" t="s">
        <v>136</v>
      </c>
      <c r="F8" s="2" t="s">
        <v>137</v>
      </c>
      <c r="H8" s="2" t="s">
        <v>138</v>
      </c>
      <c r="J8" s="2" t="s">
        <v>136</v>
      </c>
      <c r="L8" s="2" t="s">
        <v>18</v>
      </c>
      <c r="P8">
        <v>44135142065378</v>
      </c>
    </row>
    <row r="9" spans="1:19" ht="21.75" customHeight="1">
      <c r="A9" s="27" t="s">
        <v>254</v>
      </c>
      <c r="B9" s="27"/>
      <c r="D9" s="6">
        <v>50000000</v>
      </c>
      <c r="F9" s="6">
        <v>0</v>
      </c>
      <c r="H9" s="6">
        <v>0</v>
      </c>
      <c r="J9" s="6">
        <v>50000000</v>
      </c>
      <c r="L9" s="7">
        <v>1.1328840842051512E-4</v>
      </c>
      <c r="N9" s="33">
        <f>J9/$P$8</f>
        <v>1.1328840842051512E-6</v>
      </c>
      <c r="O9">
        <f>L9*100</f>
        <v>1.1328840842051512E-2</v>
      </c>
      <c r="P9" s="34"/>
      <c r="Q9" s="35"/>
    </row>
    <row r="10" spans="1:19" ht="21.75" customHeight="1">
      <c r="A10" s="26" t="s">
        <v>255</v>
      </c>
      <c r="B10" s="26"/>
      <c r="D10" s="10">
        <v>10000000</v>
      </c>
      <c r="F10" s="10">
        <v>0</v>
      </c>
      <c r="H10" s="10">
        <v>0</v>
      </c>
      <c r="J10" s="10">
        <v>10000000</v>
      </c>
      <c r="L10" s="17">
        <v>2.2657681684103022E-5</v>
      </c>
      <c r="N10" s="33">
        <f t="shared" ref="N10:N28" si="0">J10/$P$8</f>
        <v>2.2657681684103024E-7</v>
      </c>
      <c r="O10">
        <f t="shared" ref="O10:O28" si="1">L10*100</f>
        <v>2.2657681684103022E-3</v>
      </c>
      <c r="P10" s="34"/>
    </row>
    <row r="11" spans="1:19" ht="21.75" customHeight="1">
      <c r="A11" s="26" t="s">
        <v>263</v>
      </c>
      <c r="B11" s="26"/>
      <c r="D11" s="10">
        <v>31580632</v>
      </c>
      <c r="F11" s="10">
        <v>111467939947</v>
      </c>
      <c r="H11" s="10">
        <v>111471875000</v>
      </c>
      <c r="J11" s="10">
        <v>27645579</v>
      </c>
      <c r="L11" s="17">
        <v>6.2638472895472312E-5</v>
      </c>
      <c r="N11" s="33">
        <f t="shared" si="0"/>
        <v>6.2638472895472315E-7</v>
      </c>
      <c r="O11">
        <f t="shared" si="1"/>
        <v>6.2638472895472311E-3</v>
      </c>
      <c r="P11" s="34"/>
    </row>
    <row r="12" spans="1:19" ht="21.75" customHeight="1">
      <c r="A12" s="26" t="s">
        <v>264</v>
      </c>
      <c r="B12" s="26"/>
      <c r="D12" s="10">
        <v>645985</v>
      </c>
      <c r="F12" s="10">
        <v>5073</v>
      </c>
      <c r="H12" s="10">
        <v>0</v>
      </c>
      <c r="J12" s="10">
        <v>651058</v>
      </c>
      <c r="L12" s="17">
        <v>1.4751464921888745E-6</v>
      </c>
      <c r="N12" s="33">
        <f t="shared" si="0"/>
        <v>1.4751464921888746E-8</v>
      </c>
      <c r="O12">
        <f t="shared" si="1"/>
        <v>1.4751464921888746E-4</v>
      </c>
      <c r="P12" s="34"/>
      <c r="S12">
        <f>J22/P8</f>
        <v>9.1498266710414708E-2</v>
      </c>
    </row>
    <row r="13" spans="1:19" ht="21.75" customHeight="1">
      <c r="A13" s="26" t="s">
        <v>265</v>
      </c>
      <c r="B13" s="26"/>
      <c r="D13" s="10">
        <v>189496980</v>
      </c>
      <c r="F13" s="10">
        <v>6919204770546</v>
      </c>
      <c r="H13" s="10">
        <v>6335688966799</v>
      </c>
      <c r="J13" s="10">
        <v>583705300727</v>
      </c>
      <c r="L13" s="17">
        <v>1.3225408901195996</v>
      </c>
      <c r="N13" s="33">
        <f t="shared" si="0"/>
        <v>1.3225408901195996E-2</v>
      </c>
      <c r="O13">
        <f t="shared" si="1"/>
        <v>132.25408901195996</v>
      </c>
      <c r="P13" s="34"/>
    </row>
    <row r="14" spans="1:19" ht="21.75" customHeight="1">
      <c r="A14" s="26" t="s">
        <v>266</v>
      </c>
      <c r="B14" s="26"/>
      <c r="D14" s="10">
        <v>280533910</v>
      </c>
      <c r="F14" s="10">
        <v>1878330368168</v>
      </c>
      <c r="H14" s="10">
        <v>1878303775984</v>
      </c>
      <c r="J14" s="10">
        <v>307126094</v>
      </c>
      <c r="L14" s="17">
        <v>6.9587652747339038E-4</v>
      </c>
      <c r="N14" s="33">
        <f t="shared" si="0"/>
        <v>6.9587652747339034E-6</v>
      </c>
      <c r="O14">
        <f t="shared" si="1"/>
        <v>6.9587652747339038E-2</v>
      </c>
      <c r="P14" s="34"/>
    </row>
    <row r="15" spans="1:19" ht="21.75" customHeight="1">
      <c r="A15" s="26" t="s">
        <v>267</v>
      </c>
      <c r="B15" s="26"/>
      <c r="D15" s="10">
        <v>140030776</v>
      </c>
      <c r="F15" s="10">
        <v>592147</v>
      </c>
      <c r="H15" s="10">
        <v>0</v>
      </c>
      <c r="J15" s="10">
        <v>140622923</v>
      </c>
      <c r="L15" s="17">
        <v>3.18618942682213E-4</v>
      </c>
      <c r="N15" s="33">
        <f t="shared" si="0"/>
        <v>3.1861894268221298E-6</v>
      </c>
      <c r="O15">
        <f t="shared" si="1"/>
        <v>3.1861894268221301E-2</v>
      </c>
      <c r="P15" s="34"/>
    </row>
    <row r="16" spans="1:19" ht="21.75" customHeight="1">
      <c r="A16" s="26" t="s">
        <v>268</v>
      </c>
      <c r="B16" s="26"/>
      <c r="D16" s="10">
        <v>39634105</v>
      </c>
      <c r="F16" s="10">
        <v>167600</v>
      </c>
      <c r="H16" s="10">
        <v>0</v>
      </c>
      <c r="J16" s="10">
        <v>39801705</v>
      </c>
      <c r="L16" s="17">
        <v>9.0181436237457178E-5</v>
      </c>
      <c r="N16" s="33">
        <f t="shared" si="0"/>
        <v>9.0181436237457173E-7</v>
      </c>
      <c r="O16">
        <f t="shared" si="1"/>
        <v>9.0181436237457176E-3</v>
      </c>
      <c r="P16" s="34"/>
    </row>
    <row r="17" spans="1:16" ht="21.75" customHeight="1">
      <c r="A17" s="26" t="s">
        <v>269</v>
      </c>
      <c r="B17" s="26"/>
      <c r="D17" s="10">
        <v>47463689</v>
      </c>
      <c r="F17" s="10">
        <v>28027489923</v>
      </c>
      <c r="H17" s="10">
        <v>28033131740</v>
      </c>
      <c r="J17" s="10">
        <v>41821872</v>
      </c>
      <c r="L17" s="17">
        <v>9.4758666320930103E-5</v>
      </c>
      <c r="N17" s="33">
        <f t="shared" si="0"/>
        <v>9.4758666320930104E-7</v>
      </c>
      <c r="O17">
        <f t="shared" si="1"/>
        <v>9.4758666320930111E-3</v>
      </c>
      <c r="P17" s="34"/>
    </row>
    <row r="18" spans="1:16" ht="21.75" customHeight="1">
      <c r="A18" s="26" t="s">
        <v>270</v>
      </c>
      <c r="B18" s="26"/>
      <c r="D18" s="10">
        <v>8501643284</v>
      </c>
      <c r="F18" s="10">
        <v>1060945047940</v>
      </c>
      <c r="H18" s="10">
        <v>1068402625000</v>
      </c>
      <c r="J18" s="10">
        <v>1044066224</v>
      </c>
      <c r="L18" s="17">
        <v>2.3656120160515403E-3</v>
      </c>
      <c r="N18" s="33">
        <f t="shared" si="0"/>
        <v>2.3656120160515403E-5</v>
      </c>
      <c r="O18">
        <f t="shared" si="1"/>
        <v>0.23656120160515404</v>
      </c>
      <c r="P18" s="34"/>
    </row>
    <row r="19" spans="1:16" ht="21.75" customHeight="1">
      <c r="A19" s="26" t="s">
        <v>271</v>
      </c>
      <c r="B19" s="26"/>
      <c r="D19" s="10">
        <v>3703458082</v>
      </c>
      <c r="F19" s="10">
        <v>5297854636935</v>
      </c>
      <c r="H19" s="10">
        <v>5300206696410</v>
      </c>
      <c r="J19" s="10">
        <v>1351398607</v>
      </c>
      <c r="L19" s="17">
        <v>3.0619559465746237E-3</v>
      </c>
      <c r="N19" s="33">
        <f t="shared" si="0"/>
        <v>3.0619559465746238E-5</v>
      </c>
      <c r="O19">
        <f t="shared" si="1"/>
        <v>0.30619559465746238</v>
      </c>
      <c r="P19" s="34"/>
    </row>
    <row r="20" spans="1:16" ht="21.75" customHeight="1">
      <c r="A20" s="26" t="s">
        <v>272</v>
      </c>
      <c r="B20" s="26"/>
      <c r="D20" s="10">
        <v>1089494</v>
      </c>
      <c r="F20" s="10">
        <v>4607</v>
      </c>
      <c r="H20" s="10">
        <v>0</v>
      </c>
      <c r="J20" s="10">
        <v>1094101</v>
      </c>
      <c r="L20" s="17">
        <v>2.4789792188258801E-6</v>
      </c>
      <c r="N20" s="33">
        <f t="shared" si="0"/>
        <v>2.4789792188258802E-8</v>
      </c>
      <c r="O20">
        <f t="shared" si="1"/>
        <v>2.4789792188258802E-4</v>
      </c>
      <c r="P20" s="34"/>
    </row>
    <row r="21" spans="1:16" ht="21.75" customHeight="1">
      <c r="A21" s="26" t="s">
        <v>273</v>
      </c>
      <c r="B21" s="26"/>
      <c r="D21" s="10">
        <v>20352955</v>
      </c>
      <c r="F21" s="10">
        <v>4632940347734</v>
      </c>
      <c r="H21" s="10">
        <v>4632944875000</v>
      </c>
      <c r="J21" s="10">
        <v>15825689</v>
      </c>
      <c r="L21" s="17">
        <v>3.5857342379361068E-5</v>
      </c>
      <c r="N21" s="33">
        <f t="shared" si="0"/>
        <v>3.5857342379361068E-7</v>
      </c>
      <c r="O21">
        <f t="shared" si="1"/>
        <v>3.5857342379361067E-3</v>
      </c>
      <c r="P21" s="34"/>
    </row>
    <row r="22" spans="1:16" ht="21.75" customHeight="1">
      <c r="A22" s="26" t="s">
        <v>256</v>
      </c>
      <c r="B22" s="26"/>
      <c r="D22" s="10">
        <v>4038289000000</v>
      </c>
      <c r="F22" s="10">
        <v>0</v>
      </c>
      <c r="H22" s="10">
        <v>0</v>
      </c>
      <c r="J22" s="10">
        <v>4038289000000</v>
      </c>
      <c r="L22" s="17">
        <v>9.1498266710414704</v>
      </c>
      <c r="N22" s="33">
        <f t="shared" si="0"/>
        <v>9.1498266710414708E-2</v>
      </c>
      <c r="O22">
        <f t="shared" si="1"/>
        <v>914.98266710414703</v>
      </c>
      <c r="P22" s="34"/>
    </row>
    <row r="23" spans="1:16" ht="21.75" customHeight="1">
      <c r="A23" s="26" t="s">
        <v>257</v>
      </c>
      <c r="B23" s="26"/>
      <c r="D23" s="10">
        <v>107400000000</v>
      </c>
      <c r="F23" s="10">
        <v>0</v>
      </c>
      <c r="H23" s="10">
        <v>0</v>
      </c>
      <c r="J23" s="10">
        <v>107400000000</v>
      </c>
      <c r="L23" s="17">
        <v>0.24334350128726645</v>
      </c>
      <c r="N23" s="33">
        <f t="shared" si="0"/>
        <v>2.4334350128726646E-3</v>
      </c>
      <c r="O23">
        <f t="shared" si="1"/>
        <v>24.334350128726644</v>
      </c>
      <c r="P23" s="34"/>
    </row>
    <row r="24" spans="1:16" ht="21.75" customHeight="1">
      <c r="A24" s="26" t="s">
        <v>258</v>
      </c>
      <c r="B24" s="26"/>
      <c r="D24" s="10">
        <v>4264140000000</v>
      </c>
      <c r="F24" s="10">
        <v>1276700000000</v>
      </c>
      <c r="H24" s="10">
        <v>529400000000</v>
      </c>
      <c r="J24" s="10">
        <v>5011440000000</v>
      </c>
      <c r="L24" s="17">
        <v>11.354761229898127</v>
      </c>
      <c r="N24" s="33">
        <f t="shared" si="0"/>
        <v>0.11354761229898126</v>
      </c>
      <c r="O24">
        <f t="shared" si="1"/>
        <v>1135.4761229898127</v>
      </c>
      <c r="P24" s="34"/>
    </row>
    <row r="25" spans="1:16" ht="21.75" customHeight="1">
      <c r="A25" s="26" t="s">
        <v>259</v>
      </c>
      <c r="B25" s="26"/>
      <c r="D25" s="10">
        <v>1000000000000</v>
      </c>
      <c r="F25" s="10">
        <v>0</v>
      </c>
      <c r="H25" s="10">
        <v>0</v>
      </c>
      <c r="J25" s="10">
        <v>1000000000000</v>
      </c>
      <c r="L25" s="17">
        <v>2.2657681684103022</v>
      </c>
      <c r="N25" s="33">
        <f t="shared" si="0"/>
        <v>2.2657681684103023E-2</v>
      </c>
      <c r="O25">
        <f t="shared" si="1"/>
        <v>226.57681684103022</v>
      </c>
      <c r="P25" s="34"/>
    </row>
    <row r="26" spans="1:16" ht="21.75" customHeight="1">
      <c r="A26" s="26" t="s">
        <v>260</v>
      </c>
      <c r="B26" s="26"/>
      <c r="D26" s="10">
        <v>3816750000000</v>
      </c>
      <c r="F26" s="10">
        <v>0</v>
      </c>
      <c r="H26" s="10">
        <v>969000000000</v>
      </c>
      <c r="J26" s="10">
        <v>2847750000000</v>
      </c>
      <c r="L26" s="17">
        <v>6.4523413015904394</v>
      </c>
      <c r="N26" s="33">
        <f t="shared" si="0"/>
        <v>6.4523413015904391E-2</v>
      </c>
      <c r="O26">
        <f t="shared" si="1"/>
        <v>645.23413015904396</v>
      </c>
      <c r="P26" s="34"/>
    </row>
    <row r="27" spans="1:16" ht="21.75" customHeight="1">
      <c r="A27" s="26" t="s">
        <v>261</v>
      </c>
      <c r="B27" s="26"/>
      <c r="D27" s="10">
        <v>5411000000000</v>
      </c>
      <c r="F27" s="10">
        <v>2132000000000</v>
      </c>
      <c r="H27" s="10">
        <v>2507000000000</v>
      </c>
      <c r="J27" s="10">
        <v>5036000000000</v>
      </c>
      <c r="L27" s="17">
        <v>11.410408496114282</v>
      </c>
      <c r="N27" s="33">
        <f t="shared" si="0"/>
        <v>0.11410408496114283</v>
      </c>
      <c r="O27">
        <f t="shared" si="1"/>
        <v>1141.0408496114283</v>
      </c>
      <c r="P27" s="34"/>
    </row>
    <row r="28" spans="1:16" ht="21.75" customHeight="1">
      <c r="A28" s="26" t="s">
        <v>262</v>
      </c>
      <c r="B28" s="26"/>
      <c r="D28" s="10">
        <v>833500000000</v>
      </c>
      <c r="F28" s="10">
        <v>4608800000000</v>
      </c>
      <c r="H28" s="10">
        <v>0</v>
      </c>
      <c r="J28" s="10">
        <v>5442300000000</v>
      </c>
      <c r="L28" s="29">
        <v>12.330990102939388</v>
      </c>
      <c r="N28" s="33">
        <f t="shared" si="0"/>
        <v>0.12330990102939389</v>
      </c>
      <c r="O28">
        <f t="shared" si="1"/>
        <v>1233.0990102939388</v>
      </c>
      <c r="P28" s="34"/>
    </row>
    <row r="29" spans="1:16" ht="21.75" customHeight="1" thickBot="1">
      <c r="A29" s="48" t="s">
        <v>21</v>
      </c>
      <c r="B29" s="48"/>
      <c r="D29" s="14">
        <f>SUM(D9:D28)</f>
        <v>19484094929892</v>
      </c>
      <c r="F29" s="14">
        <f>SUM(F9:F28)</f>
        <v>27946271370620</v>
      </c>
      <c r="H29" s="14">
        <f>SUM(H9:H28)</f>
        <v>23360451945933</v>
      </c>
      <c r="J29" s="14">
        <f>SUM(J9:J28)</f>
        <v>24069914354579</v>
      </c>
      <c r="L29" s="15">
        <f>SUM(L9:L28)</f>
        <v>54.53684576096731</v>
      </c>
      <c r="O29">
        <f>SUM(O9:O28)</f>
        <v>5453.6845760967308</v>
      </c>
    </row>
    <row r="30" spans="1:16" ht="13.5" thickTop="1">
      <c r="D30" s="23">
        <v>19484094929892</v>
      </c>
      <c r="F30" s="23">
        <v>27946271370620</v>
      </c>
      <c r="H30" s="23">
        <v>23360451945933</v>
      </c>
      <c r="J30" s="23">
        <v>24069914354579</v>
      </c>
    </row>
    <row r="31" spans="1:16">
      <c r="D31" s="23">
        <f>D29-D30</f>
        <v>0</v>
      </c>
      <c r="F31" s="23">
        <f>F29-F30</f>
        <v>0</v>
      </c>
      <c r="H31" s="23">
        <f>H29-H30</f>
        <v>0</v>
      </c>
      <c r="J31" s="23">
        <f>J29-J30</f>
        <v>0</v>
      </c>
    </row>
    <row r="32" spans="1:16">
      <c r="D32" s="23"/>
      <c r="E32" s="23"/>
      <c r="F32" s="23"/>
      <c r="G32" s="23"/>
      <c r="H32" s="23"/>
      <c r="I32" s="23"/>
      <c r="J32" s="23"/>
      <c r="K32" s="23"/>
      <c r="L32" s="23"/>
    </row>
  </sheetData>
  <mergeCells count="7">
    <mergeCell ref="A8:B8"/>
    <mergeCell ref="A29:B29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  <pageSetUpPr fitToPage="1"/>
  </sheetPr>
  <dimension ref="A1:P19"/>
  <sheetViews>
    <sheetView rightToLeft="1" workbookViewId="0">
      <selection activeCell="B23" sqref="B22:B23"/>
    </sheetView>
  </sheetViews>
  <sheetFormatPr defaultRowHeight="12.75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2" max="12" width="13.42578125" bestFit="1" customWidth="1"/>
    <col min="16" max="16" width="16.42578125" bestFit="1" customWidth="1"/>
  </cols>
  <sheetData>
    <row r="1" spans="1:16" ht="29.1" customHeight="1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</row>
    <row r="2" spans="1:16" ht="21.75" customHeight="1">
      <c r="A2" s="43" t="s">
        <v>139</v>
      </c>
      <c r="B2" s="43"/>
      <c r="C2" s="43"/>
      <c r="D2" s="43"/>
      <c r="E2" s="43"/>
      <c r="F2" s="43"/>
      <c r="G2" s="43"/>
      <c r="H2" s="43"/>
      <c r="I2" s="43"/>
      <c r="J2" s="43"/>
    </row>
    <row r="3" spans="1:16" ht="21.75" customHeight="1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</row>
    <row r="4" spans="1:16" ht="14.45" customHeight="1"/>
    <row r="5" spans="1:16" ht="29.1" customHeight="1">
      <c r="A5" s="1" t="s">
        <v>140</v>
      </c>
      <c r="B5" s="44" t="s">
        <v>141</v>
      </c>
      <c r="C5" s="44"/>
      <c r="D5" s="44"/>
      <c r="E5" s="44"/>
      <c r="F5" s="44"/>
      <c r="G5" s="44"/>
      <c r="H5" s="44"/>
      <c r="I5" s="44"/>
      <c r="J5" s="44"/>
    </row>
    <row r="6" spans="1:16" ht="14.45" customHeight="1">
      <c r="O6">
        <v>44135142065378</v>
      </c>
    </row>
    <row r="7" spans="1:16" ht="14.45" customHeight="1">
      <c r="A7" s="45" t="s">
        <v>142</v>
      </c>
      <c r="B7" s="45"/>
      <c r="D7" s="2" t="s">
        <v>143</v>
      </c>
      <c r="F7" s="2" t="s">
        <v>136</v>
      </c>
      <c r="H7" s="37" t="s">
        <v>144</v>
      </c>
      <c r="J7" s="2" t="s">
        <v>145</v>
      </c>
      <c r="P7" s="23">
        <v>3892682294707</v>
      </c>
    </row>
    <row r="8" spans="1:16" ht="21.75" customHeight="1">
      <c r="A8" s="49" t="s">
        <v>146</v>
      </c>
      <c r="B8" s="49"/>
      <c r="D8" s="5" t="s">
        <v>147</v>
      </c>
      <c r="F8" s="59">
        <f>'درآمد سرمایه گذاری در سهام'!J12</f>
        <v>303685263</v>
      </c>
      <c r="H8" s="17">
        <v>2.5368201763827206E-2</v>
      </c>
      <c r="J8" s="7">
        <v>6.8808040212071095E-4</v>
      </c>
      <c r="L8">
        <f>H8*100</f>
        <v>2.5368201763827205</v>
      </c>
      <c r="M8" t="e">
        <f>#REF!*100</f>
        <v>#REF!</v>
      </c>
      <c r="N8">
        <f>F8/$P$7*100</f>
        <v>7.8014397273810446E-3</v>
      </c>
    </row>
    <row r="9" spans="1:16" ht="21.75" customHeight="1">
      <c r="A9" s="53" t="s">
        <v>148</v>
      </c>
      <c r="B9" s="53"/>
      <c r="D9" s="16" t="s">
        <v>149</v>
      </c>
      <c r="F9" s="63">
        <f>'درآمد سرمایه گذاری در صندوق'!J25</f>
        <v>77931225088</v>
      </c>
      <c r="H9" s="17">
        <v>6.5099472467144928</v>
      </c>
      <c r="J9" s="17">
        <v>0.17657408912960879</v>
      </c>
      <c r="L9">
        <f t="shared" ref="L9:L12" si="0">H9*100</f>
        <v>650.99472467144926</v>
      </c>
      <c r="M9">
        <f t="shared" ref="M9:M12" si="1">L9*100</f>
        <v>65099.472467144929</v>
      </c>
      <c r="N9">
        <f t="shared" ref="N9:N12" si="2">F9/$P$7*100</f>
        <v>2.0019929495393316</v>
      </c>
    </row>
    <row r="10" spans="1:16" ht="21.75" customHeight="1">
      <c r="A10" s="53" t="s">
        <v>150</v>
      </c>
      <c r="B10" s="53"/>
      <c r="D10" s="16" t="s">
        <v>151</v>
      </c>
      <c r="F10" s="63">
        <f>'درآمد سرمایه گذاری در اوراق به'!J33</f>
        <v>515367334710</v>
      </c>
      <c r="H10" s="17">
        <v>43.050961381057036</v>
      </c>
      <c r="J10" s="17">
        <v>1.1677029020243761</v>
      </c>
      <c r="L10">
        <f t="shared" si="0"/>
        <v>4305.0961381057032</v>
      </c>
      <c r="M10">
        <f t="shared" si="1"/>
        <v>430509.61381057033</v>
      </c>
      <c r="N10">
        <f t="shared" si="2"/>
        <v>13.239388567897278</v>
      </c>
    </row>
    <row r="11" spans="1:16" ht="21.75" customHeight="1">
      <c r="A11" s="53" t="s">
        <v>152</v>
      </c>
      <c r="B11" s="53"/>
      <c r="D11" s="16" t="s">
        <v>153</v>
      </c>
      <c r="F11" s="63">
        <f>'درآمد سپرده بانکی'!D26</f>
        <v>603504824817</v>
      </c>
      <c r="H11" s="17">
        <v>50.413484046477585</v>
      </c>
      <c r="J11" s="17">
        <v>1.3674020215523945</v>
      </c>
      <c r="L11">
        <f t="shared" si="0"/>
        <v>5041.3484046477588</v>
      </c>
      <c r="M11">
        <f t="shared" si="1"/>
        <v>504134.84046477586</v>
      </c>
      <c r="N11">
        <f t="shared" si="2"/>
        <v>15.503572578671628</v>
      </c>
    </row>
    <row r="12" spans="1:16" ht="21.75" customHeight="1">
      <c r="A12" s="50" t="s">
        <v>154</v>
      </c>
      <c r="B12" s="50"/>
      <c r="D12" s="8" t="s">
        <v>155</v>
      </c>
      <c r="F12" s="65">
        <f>'سایر درآمدها'!D11</f>
        <v>2862577</v>
      </c>
      <c r="H12" s="38">
        <v>2.3912398706186542E-4</v>
      </c>
      <c r="J12" s="12">
        <v>6.4859358462234573E-6</v>
      </c>
      <c r="L12">
        <f t="shared" si="0"/>
        <v>2.3912398706186541E-2</v>
      </c>
      <c r="M12">
        <f t="shared" si="1"/>
        <v>2.3912398706186542</v>
      </c>
      <c r="N12">
        <f t="shared" si="2"/>
        <v>7.3537391014220037E-5</v>
      </c>
    </row>
    <row r="13" spans="1:16" ht="21.75" customHeight="1" thickBot="1">
      <c r="A13" s="48" t="s">
        <v>21</v>
      </c>
      <c r="B13" s="48"/>
      <c r="D13" s="14"/>
      <c r="F13" s="67">
        <f>SUM(F8:F12)</f>
        <v>1197109932455</v>
      </c>
      <c r="G13" s="14">
        <f t="shared" ref="G13:I13" si="3">SUM(G8:G12)</f>
        <v>0</v>
      </c>
      <c r="H13" s="36">
        <f t="shared" si="3"/>
        <v>100</v>
      </c>
      <c r="I13" s="14">
        <f t="shared" si="3"/>
        <v>0</v>
      </c>
      <c r="J13" s="15">
        <f>SUM(J8:J12)</f>
        <v>2.7123735790443462</v>
      </c>
      <c r="M13" t="e">
        <f>SUM(M8:M12)</f>
        <v>#REF!</v>
      </c>
      <c r="N13">
        <f>SUM(N8:N12)</f>
        <v>30.752829073226632</v>
      </c>
    </row>
    <row r="14" spans="1:16" ht="13.5" thickTop="1">
      <c r="F14" s="23">
        <v>1197109932455</v>
      </c>
    </row>
    <row r="15" spans="1:16">
      <c r="F15" s="23">
        <f>F13-F14</f>
        <v>0</v>
      </c>
      <c r="M15">
        <f>F13/O6</f>
        <v>2.712373579044346E-2</v>
      </c>
    </row>
    <row r="16" spans="1:16">
      <c r="F16" s="23"/>
    </row>
    <row r="17" spans="6:6">
      <c r="F17" s="23"/>
    </row>
    <row r="18" spans="6:6">
      <c r="F18" s="23"/>
    </row>
    <row r="19" spans="6:6">
      <c r="F19" s="23"/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  <pageSetUpPr fitToPage="1"/>
  </sheetPr>
  <dimension ref="A1:W14"/>
  <sheetViews>
    <sheetView rightToLeft="1" workbookViewId="0">
      <selection activeCell="D33" sqref="D32:D33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4.85546875" bestFit="1" customWidth="1"/>
    <col min="15" max="16" width="1.28515625" customWidth="1"/>
    <col min="17" max="17" width="13" customWidth="1"/>
    <col min="18" max="18" width="1.28515625" customWidth="1"/>
    <col min="19" max="19" width="13" customWidth="1"/>
    <col min="20" max="20" width="1.28515625" customWidth="1"/>
    <col min="21" max="21" width="14.4257812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</row>
    <row r="2" spans="1:23" ht="21.75" customHeight="1">
      <c r="A2" s="43" t="s">
        <v>139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</row>
    <row r="3" spans="1:23" ht="21.75" customHeight="1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</row>
    <row r="4" spans="1:23" ht="14.45" customHeight="1"/>
    <row r="5" spans="1:23" ht="14.45" customHeight="1">
      <c r="A5" s="1" t="s">
        <v>156</v>
      </c>
      <c r="B5" s="44" t="s">
        <v>157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</row>
    <row r="6" spans="1:23" ht="14.45" customHeight="1">
      <c r="D6" s="45" t="s">
        <v>158</v>
      </c>
      <c r="E6" s="45"/>
      <c r="F6" s="45"/>
      <c r="G6" s="45"/>
      <c r="H6" s="45"/>
      <c r="I6" s="45"/>
      <c r="J6" s="45"/>
      <c r="K6" s="45"/>
      <c r="L6" s="45"/>
      <c r="N6" s="45" t="s">
        <v>159</v>
      </c>
      <c r="O6" s="45"/>
      <c r="P6" s="45"/>
      <c r="Q6" s="45"/>
      <c r="R6" s="45"/>
      <c r="S6" s="45"/>
      <c r="T6" s="45"/>
      <c r="U6" s="45"/>
      <c r="V6" s="45"/>
      <c r="W6" s="45"/>
    </row>
    <row r="7" spans="1:23" ht="14.45" customHeight="1">
      <c r="D7" s="3"/>
      <c r="E7" s="3"/>
      <c r="F7" s="3"/>
      <c r="G7" s="3"/>
      <c r="H7" s="3"/>
      <c r="I7" s="3"/>
      <c r="J7" s="51" t="s">
        <v>21</v>
      </c>
      <c r="K7" s="51"/>
      <c r="L7" s="51"/>
      <c r="N7" s="3"/>
      <c r="O7" s="3"/>
      <c r="P7" s="3"/>
      <c r="Q7" s="3"/>
      <c r="R7" s="3"/>
      <c r="S7" s="3"/>
      <c r="T7" s="3"/>
      <c r="U7" s="51" t="s">
        <v>21</v>
      </c>
      <c r="V7" s="51"/>
      <c r="W7" s="51"/>
    </row>
    <row r="8" spans="1:23" ht="14.45" customHeight="1">
      <c r="A8" s="45" t="s">
        <v>160</v>
      </c>
      <c r="B8" s="45"/>
      <c r="D8" s="2" t="s">
        <v>161</v>
      </c>
      <c r="F8" s="2" t="s">
        <v>162</v>
      </c>
      <c r="H8" s="2" t="s">
        <v>163</v>
      </c>
      <c r="J8" s="4" t="s">
        <v>136</v>
      </c>
      <c r="K8" s="3"/>
      <c r="L8" s="4" t="s">
        <v>144</v>
      </c>
      <c r="N8" s="2" t="s">
        <v>161</v>
      </c>
      <c r="P8" s="45" t="s">
        <v>162</v>
      </c>
      <c r="Q8" s="45"/>
      <c r="S8" s="2" t="s">
        <v>163</v>
      </c>
      <c r="U8" s="4" t="s">
        <v>136</v>
      </c>
      <c r="V8" s="3"/>
      <c r="W8" s="4" t="s">
        <v>144</v>
      </c>
    </row>
    <row r="9" spans="1:23" ht="21.75" customHeight="1">
      <c r="A9" s="49" t="s">
        <v>164</v>
      </c>
      <c r="B9" s="49"/>
      <c r="D9" s="59">
        <v>0</v>
      </c>
      <c r="E9" s="60"/>
      <c r="F9" s="59">
        <v>0</v>
      </c>
      <c r="G9" s="60"/>
      <c r="H9" s="59">
        <v>0</v>
      </c>
      <c r="I9" s="60"/>
      <c r="J9" s="59">
        <f>D9+F9+H9</f>
        <v>0</v>
      </c>
      <c r="L9" s="7">
        <v>0</v>
      </c>
      <c r="N9" s="59">
        <v>2028556523</v>
      </c>
      <c r="O9" s="60"/>
      <c r="P9" s="62">
        <v>0</v>
      </c>
      <c r="Q9" s="62"/>
      <c r="R9" s="60"/>
      <c r="S9" s="59">
        <v>6934606588</v>
      </c>
      <c r="T9" s="60"/>
      <c r="U9" s="59">
        <f>N9+P9+S9</f>
        <v>8963163111</v>
      </c>
      <c r="W9" s="7">
        <v>0.23</v>
      </c>
    </row>
    <row r="10" spans="1:23" ht="21.75" customHeight="1">
      <c r="A10" s="53" t="s">
        <v>19</v>
      </c>
      <c r="B10" s="53"/>
      <c r="D10" s="63">
        <v>0</v>
      </c>
      <c r="E10" s="60"/>
      <c r="F10" s="63">
        <v>291998379</v>
      </c>
      <c r="G10" s="60"/>
      <c r="H10" s="63">
        <v>0</v>
      </c>
      <c r="I10" s="60"/>
      <c r="J10" s="63">
        <f t="shared" ref="J10:J11" si="0">D10+F10+H10</f>
        <v>291998379</v>
      </c>
      <c r="L10" s="17">
        <v>0.02</v>
      </c>
      <c r="N10" s="63">
        <v>0</v>
      </c>
      <c r="O10" s="60"/>
      <c r="P10" s="64">
        <v>-936052371</v>
      </c>
      <c r="Q10" s="64"/>
      <c r="R10" s="60"/>
      <c r="S10" s="63">
        <v>0</v>
      </c>
      <c r="T10" s="60"/>
      <c r="U10" s="63">
        <f t="shared" ref="U10:U11" si="1">N10+P10+S10</f>
        <v>-936052371</v>
      </c>
      <c r="W10" s="17">
        <v>-0.02</v>
      </c>
    </row>
    <row r="11" spans="1:23" ht="21.75" customHeight="1">
      <c r="A11" s="50" t="s">
        <v>20</v>
      </c>
      <c r="B11" s="50"/>
      <c r="D11" s="65">
        <v>0</v>
      </c>
      <c r="E11" s="60"/>
      <c r="F11" s="65">
        <v>11686884</v>
      </c>
      <c r="G11" s="60"/>
      <c r="H11" s="65">
        <v>0</v>
      </c>
      <c r="I11" s="60"/>
      <c r="J11" s="65">
        <f t="shared" si="0"/>
        <v>11686884</v>
      </c>
      <c r="L11" s="12">
        <v>0</v>
      </c>
      <c r="N11" s="65">
        <v>0</v>
      </c>
      <c r="O11" s="60"/>
      <c r="P11" s="64">
        <v>26708018</v>
      </c>
      <c r="Q11" s="66"/>
      <c r="R11" s="60"/>
      <c r="S11" s="65">
        <v>0</v>
      </c>
      <c r="T11" s="60"/>
      <c r="U11" s="65">
        <f t="shared" si="1"/>
        <v>26708018</v>
      </c>
      <c r="W11" s="12">
        <v>0</v>
      </c>
    </row>
    <row r="12" spans="1:23" ht="21.75" customHeight="1" thickBot="1">
      <c r="A12" s="48" t="s">
        <v>21</v>
      </c>
      <c r="B12" s="48"/>
      <c r="D12" s="67">
        <f>SUM(D9:D11)</f>
        <v>0</v>
      </c>
      <c r="E12" s="67">
        <f t="shared" ref="E12:W12" si="2">SUM(E9:E11)</f>
        <v>0</v>
      </c>
      <c r="F12" s="67">
        <f t="shared" si="2"/>
        <v>303685263</v>
      </c>
      <c r="G12" s="67">
        <f t="shared" si="2"/>
        <v>0</v>
      </c>
      <c r="H12" s="67">
        <f t="shared" si="2"/>
        <v>0</v>
      </c>
      <c r="I12" s="67">
        <f t="shared" si="2"/>
        <v>0</v>
      </c>
      <c r="J12" s="67">
        <f t="shared" si="2"/>
        <v>303685263</v>
      </c>
      <c r="K12" s="14">
        <f t="shared" si="2"/>
        <v>0</v>
      </c>
      <c r="L12" s="14">
        <f t="shared" si="2"/>
        <v>0.02</v>
      </c>
      <c r="M12" s="14">
        <f t="shared" si="2"/>
        <v>0</v>
      </c>
      <c r="N12" s="67">
        <f t="shared" si="2"/>
        <v>2028556523</v>
      </c>
      <c r="O12" s="67">
        <f t="shared" si="2"/>
        <v>0</v>
      </c>
      <c r="P12" s="67">
        <f t="shared" si="2"/>
        <v>-909344353</v>
      </c>
      <c r="Q12" s="67">
        <f t="shared" si="2"/>
        <v>0</v>
      </c>
      <c r="R12" s="67">
        <f t="shared" si="2"/>
        <v>0</v>
      </c>
      <c r="S12" s="67">
        <f t="shared" si="2"/>
        <v>6934606588</v>
      </c>
      <c r="T12" s="67">
        <f t="shared" si="2"/>
        <v>0</v>
      </c>
      <c r="U12" s="67">
        <f t="shared" si="2"/>
        <v>8053818758</v>
      </c>
      <c r="V12" s="14">
        <f t="shared" si="2"/>
        <v>0</v>
      </c>
      <c r="W12" s="15">
        <f t="shared" si="2"/>
        <v>0.21000000000000002</v>
      </c>
    </row>
    <row r="13" spans="1:23" ht="13.5" thickTop="1">
      <c r="D13" s="60"/>
      <c r="E13" s="60"/>
      <c r="F13" s="60">
        <f>'درآمد ناشی از تغییر قیمت اوراق'!U9</f>
        <v>303685263</v>
      </c>
      <c r="G13" s="60"/>
      <c r="H13" s="60"/>
      <c r="I13" s="60"/>
      <c r="J13" s="60"/>
      <c r="N13" s="60">
        <f>'درآمد سود سهام'!S9</f>
        <v>2028556523</v>
      </c>
      <c r="O13" s="60"/>
      <c r="P13" s="60"/>
      <c r="Q13" s="60"/>
      <c r="R13" s="60"/>
      <c r="S13" s="60" cm="1">
        <f t="array" ref="S13:T13">'درآمد ناشی از فروش'!Q13:R13</f>
        <v>6934606588</v>
      </c>
      <c r="T13" s="60">
        <v>0</v>
      </c>
      <c r="U13" s="60"/>
    </row>
    <row r="14" spans="1:23">
      <c r="D14" s="60"/>
      <c r="E14" s="60"/>
      <c r="F14" s="60">
        <f>F12-F13</f>
        <v>0</v>
      </c>
      <c r="G14" s="60"/>
      <c r="H14" s="60"/>
      <c r="I14" s="60"/>
      <c r="J14" s="60"/>
      <c r="N14" s="60">
        <f>N12-N13</f>
        <v>0</v>
      </c>
      <c r="O14" s="60"/>
      <c r="P14" s="60"/>
      <c r="Q14" s="60"/>
      <c r="R14" s="60"/>
      <c r="S14" s="60">
        <f>S12-S13</f>
        <v>0</v>
      </c>
      <c r="T14" s="60"/>
      <c r="U14" s="60"/>
    </row>
  </sheetData>
  <mergeCells count="17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sina</dc:creator>
  <dc:description/>
  <cp:lastModifiedBy>Sina</cp:lastModifiedBy>
  <dcterms:created xsi:type="dcterms:W3CDTF">2026-07-26T06:11:14Z</dcterms:created>
  <dcterms:modified xsi:type="dcterms:W3CDTF">2026-07-26T12:48:35Z</dcterms:modified>
</cp:coreProperties>
</file>